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<sst xmlns="http://schemas.openxmlformats.org/spreadsheetml/2006/main" count="494" uniqueCount="208">
  <si>
    <t>ОТЧЕТ ОБ ИСПОЛНЕНИИ БЮДЖЕТА</t>
  </si>
  <si>
    <t>КОДЫ</t>
  </si>
  <si>
    <t xml:space="preserve">Форма по ОКУД </t>
  </si>
  <si>
    <t>0503117</t>
  </si>
  <si>
    <t>на 1 июня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</si>
  <si>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</si>
  <si>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</si>
  <si>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</si>
  <si>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</si>
  <si>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</si>
  <si>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</si>
  <si>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</si>
  <si>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</si>
  <si>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</si>
  <si>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</si>
  <si>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</si>
  <si>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</si>
  <si>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</si>
  <si>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</si>
  <si>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</si>
  <si>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</si>
  <si>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</si>
  <si>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</si>
  <si>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</si>
  <si>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</si>
  <si>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</si>
  <si>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</si>
  <si>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</si>
  <si>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</si>
  <si>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</si>
  <si>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</si>
  <si>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</si>
  <si>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</si>
  <si>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</si>
  <si>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</si>
  <si>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</si>
  <si>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</si>
  <si>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</si>
  <si>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</si>
  <si>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</si>
  <si>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</si>
  <si>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</si>
  <si>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</si>
  <si>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</si>
  <si>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</si>
  <si>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</si>
  <si>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</si>
  <si>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</si>
  <si>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</si>
  <si>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</si>
  <si>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</si>
  <si>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</si>
  <si>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</si>
  <si>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</si>
  <si>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</si>
  <si>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</si>
  <si>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</si>
  <si>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</si>
  <si>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</si>
  <si>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</si>
  <si>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</si>
  <si>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</si>
  <si>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</si>
  <si>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</si>
  <si>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</si>
  <si>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</si>
  <si>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</si>
  <si>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</si>
  <si>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</si>
  <si>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</si>
  <si>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</si>
  <si>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</si>
  <si>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</si>
  <si>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</si>
  <si>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</si>
  <si>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</si>
  <si>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</si>
  <si>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</si>
  <si>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</si>
  <si>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</si>
  <si>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</si>
  <si>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</si>
  <si>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</si>
  <si>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</si>
  <si>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</si>
  <si>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</si>
  <si>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</si>
  <si>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</si>
  <si>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</si>
  <si>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</si>
  <si>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</si>
  <si>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</si>
  <si>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</si>
  <si>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</si>
  <si>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</si>
  <si>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</si>
  <si>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</si>
  <si>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</si>
  <si>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</si>
  <si>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</si>
  <si>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</si>
  <si>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</si>
  <si>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</si>
  <si>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</si>
  <si>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</si>
  <si>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</si>
  <si>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</si>
  <si>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</si>
  <si>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</si>
  <si>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</si>
  <si>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</si>
  <si>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Увеличение стоимости основных средств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</si>
  <si>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</si>
  <si>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</si>
  <si>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</si>
  <si>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</si>
  <si>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</si>
  <si>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</si>
  <si>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</si>
  <si>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</si>
  <si>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</si>
  <si>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</si>
  <si>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</si>
  <si>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</si>
  <si>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</si>
  <si>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</si>
  <si>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</si>
  <si>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</si>
  <si>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</si>
  <si>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</si>
  <si>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</si>
  <si>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</si>
  <si>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</si>
  <si>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</si>
  <si>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</si>
  <si>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</si>
  <si>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</si>
  <si>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</si>
  <si>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</si>
  <si>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</si>
  <si>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</si>
  <si>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</si>
  <si>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</si>
  <si>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</si>
  <si>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</si>
  <si>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992 0412 5701011 244 226</t>
  </si>
  <si>
    <t>992 0412 5901013 244 225</t>
  </si>
  <si>
    <t>992 0412 8300001 244 225</t>
  </si>
  <si>
    <t>992 0412 8300001 244 226</t>
  </si>
  <si>
    <t>992 0412 9101026 244 226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</si>
  <si>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</si>
  <si>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</si>
  <si>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</si>
  <si>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</si>
  <si>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</si>
  <si>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992 0503 7800001 244 223</t>
  </si>
  <si>
    <t>992 0503 7800001 244 225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</si>
  <si>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</si>
  <si>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</si>
  <si>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</si>
  <si>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</si>
  <si>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</si>
  <si>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</si>
  <si>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</si>
  <si>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992 0503 8100001 244 310</t>
  </si>
  <si>
    <t>992 0707 6601020 244 226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</si>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</sst>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42156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30370986.35</f>
        <v>30370986.35</v>
      </c>
      <c r="J12" s="26">
        <f>11896407.54</f>
        <v>11896407.54</v>
      </c>
      <c r="K12" s="26"/>
      <c r="L12" s="26"/>
      <c r="M12" s="26"/>
      <c r="N12" s="27">
        <f>18474578.81</f>
        <v>18474578.81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1858500</f>
        <v>1858500</v>
      </c>
      <c r="J13" s="31">
        <f>428059.81</f>
        <v>428059.81</v>
      </c>
      <c r="K13" s="31"/>
      <c r="L13" s="31"/>
      <c r="M13" s="31"/>
      <c r="N13" s="32">
        <f>1430440.19</f>
        <v>1430440.19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10598.74</f>
        <v>10598.74</v>
      </c>
      <c r="K14" s="31"/>
      <c r="L14" s="31"/>
      <c r="M14" s="31"/>
      <c r="N14" s="32">
        <f>9401.26</f>
        <v>9401.26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1106400</f>
        <v>1106400</v>
      </c>
      <c r="J15" s="31">
        <f>861335.86</f>
        <v>861335.86</v>
      </c>
      <c r="K15" s="31"/>
      <c r="L15" s="31"/>
      <c r="M15" s="31"/>
      <c r="N15" s="32">
        <f>245064.14</f>
        <v>245064.14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-29501.16</f>
        <v>-29501.16</v>
      </c>
      <c r="K16" s="31"/>
      <c r="L16" s="31"/>
      <c r="M16" s="31"/>
      <c r="N16" s="32">
        <f>49501.16</f>
        <v>49501.16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12273000</f>
        <v>12273000</v>
      </c>
      <c r="J17" s="31">
        <f>4865393.38</f>
        <v>4865393.38</v>
      </c>
      <c r="K17" s="31"/>
      <c r="L17" s="31"/>
      <c r="M17" s="31"/>
      <c r="N17" s="32">
        <f>7407606.62</f>
        <v>7407606.62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1">
        <f>3334.5</f>
        <v>3334.5</v>
      </c>
      <c r="K18" s="31"/>
      <c r="L18" s="31"/>
      <c r="M18" s="31"/>
      <c r="N18" s="32">
        <f>1665.5</f>
        <v>1665.5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10000</f>
        <v>10000</v>
      </c>
      <c r="J19" s="31">
        <f>3366.46</f>
        <v>3366.46</v>
      </c>
      <c r="K19" s="31"/>
      <c r="L19" s="31"/>
      <c r="M19" s="31"/>
      <c r="N19" s="32">
        <f>6633.54</f>
        <v>6633.54</v>
      </c>
      <c r="O19" s="32"/>
    </row>
    <row r="20" spans="1:15" s="1" customFormat="1" ht="54.75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5000</f>
        <v>5000</v>
      </c>
      <c r="J20" s="31">
        <f>1268.37</f>
        <v>1268.37</v>
      </c>
      <c r="K20" s="31"/>
      <c r="L20" s="31"/>
      <c r="M20" s="31"/>
      <c r="N20" s="32">
        <f>3731.63</f>
        <v>3731.63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208000</f>
        <v>208000</v>
      </c>
      <c r="J21" s="31">
        <f>198958.53</f>
        <v>198958.53</v>
      </c>
      <c r="K21" s="31"/>
      <c r="L21" s="31"/>
      <c r="M21" s="31"/>
      <c r="N21" s="32">
        <f>9041.47</f>
        <v>9041.47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930000</f>
        <v>930000</v>
      </c>
      <c r="J22" s="31">
        <f>142113.81</f>
        <v>142113.81</v>
      </c>
      <c r="K22" s="31"/>
      <c r="L22" s="31"/>
      <c r="M22" s="31"/>
      <c r="N22" s="32">
        <f>787886.19</f>
        <v>787886.19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5000000</f>
        <v>5000000</v>
      </c>
      <c r="J23" s="31">
        <f>3978182.06</f>
        <v>3978182.06</v>
      </c>
      <c r="K23" s="31"/>
      <c r="L23" s="31"/>
      <c r="M23" s="31"/>
      <c r="N23" s="32">
        <f>1021817.94</f>
        <v>1021817.94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2360000</f>
        <v>2360000</v>
      </c>
      <c r="J24" s="31">
        <f>192208.13</f>
        <v>192208.13</v>
      </c>
      <c r="K24" s="31"/>
      <c r="L24" s="31"/>
      <c r="M24" s="31"/>
      <c r="N24" s="32">
        <f>2167791.87</f>
        <v>2167791.87</v>
      </c>
      <c r="O24" s="32"/>
    </row>
    <row r="25" spans="1:15" s="1" customFormat="1" ht="33.7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0">
        <f>20000</f>
        <v>20000</v>
      </c>
      <c r="J25" s="31">
        <f>13900</f>
        <v>13900</v>
      </c>
      <c r="K25" s="31"/>
      <c r="L25" s="31"/>
      <c r="M25" s="31"/>
      <c r="N25" s="32">
        <f>6100</f>
        <v>6100</v>
      </c>
      <c r="O25" s="32"/>
    </row>
    <row r="26" spans="1:15" s="1" customFormat="1" ht="45" customHeight="1">
      <c r="A26" s="28" t="s">
        <v>63</v>
      </c>
      <c r="B26" s="28"/>
      <c r="C26" s="28"/>
      <c r="D26" s="28"/>
      <c r="E26" s="28"/>
      <c r="F26" s="28"/>
      <c r="G26" s="29" t="s">
        <v>35</v>
      </c>
      <c r="H26" s="29" t="s">
        <v>64</v>
      </c>
      <c r="I26" s="30">
        <f>0</f>
        <v>0</v>
      </c>
      <c r="J26" s="33" t="s">
        <v>65</v>
      </c>
      <c r="K26" s="33"/>
      <c r="L26" s="33"/>
      <c r="M26" s="33"/>
      <c r="N26" s="32">
        <f>0</f>
        <v>0</v>
      </c>
      <c r="O26" s="32"/>
    </row>
    <row r="27" spans="1:15" s="1" customFormat="1" ht="33.75" customHeight="1">
      <c r="A27" s="28" t="s">
        <v>66</v>
      </c>
      <c r="B27" s="28"/>
      <c r="C27" s="28"/>
      <c r="D27" s="28"/>
      <c r="E27" s="28"/>
      <c r="F27" s="28"/>
      <c r="G27" s="29" t="s">
        <v>35</v>
      </c>
      <c r="H27" s="29" t="s">
        <v>67</v>
      </c>
      <c r="I27" s="30">
        <f>0</f>
        <v>0</v>
      </c>
      <c r="J27" s="33" t="s">
        <v>65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3300</f>
        <v>3300</v>
      </c>
      <c r="J28" s="31">
        <f>1302.7</f>
        <v>1302.7</v>
      </c>
      <c r="K28" s="31"/>
      <c r="L28" s="31"/>
      <c r="M28" s="31"/>
      <c r="N28" s="32">
        <f>1997.3</f>
        <v>1997.3</v>
      </c>
      <c r="O28" s="32"/>
    </row>
    <row r="29" spans="1:15" s="1" customFormat="1" ht="13.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35500</f>
        <v>35500</v>
      </c>
      <c r="J29" s="31">
        <f>35500</f>
        <v>35500</v>
      </c>
      <c r="K29" s="31"/>
      <c r="L29" s="31"/>
      <c r="M29" s="31"/>
      <c r="N29" s="32">
        <f>0</f>
        <v>0</v>
      </c>
      <c r="O29" s="32"/>
    </row>
    <row r="30" spans="1:15" s="1" customFormat="1" ht="13.5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6374000</f>
        <v>6374000</v>
      </c>
      <c r="J30" s="31">
        <f>1139000</f>
        <v>1139000</v>
      </c>
      <c r="K30" s="31"/>
      <c r="L30" s="31"/>
      <c r="M30" s="31"/>
      <c r="N30" s="32">
        <f>5235000</f>
        <v>5235000</v>
      </c>
      <c r="O30" s="32"/>
    </row>
    <row r="31" spans="1:15" s="1" customFormat="1" ht="24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0">
        <f>181800</f>
        <v>181800</v>
      </c>
      <c r="J31" s="31">
        <f>90900</f>
        <v>90900</v>
      </c>
      <c r="K31" s="31"/>
      <c r="L31" s="31"/>
      <c r="M31" s="31"/>
      <c r="N31" s="32">
        <f>90900</f>
        <v>90900</v>
      </c>
      <c r="O31" s="32"/>
    </row>
    <row r="32" spans="1:15" s="1" customFormat="1" ht="24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3800</f>
        <v>3800</v>
      </c>
      <c r="J32" s="31">
        <f>3800</f>
        <v>3800</v>
      </c>
      <c r="K32" s="31"/>
      <c r="L32" s="31"/>
      <c r="M32" s="31"/>
      <c r="N32" s="32">
        <f>0</f>
        <v>0</v>
      </c>
      <c r="O32" s="32"/>
    </row>
    <row r="33" spans="1:15" s="1" customFormat="1" ht="24" customHeight="1">
      <c r="A33" s="28" t="s">
        <v>78</v>
      </c>
      <c r="B33" s="28"/>
      <c r="C33" s="28"/>
      <c r="D33" s="28"/>
      <c r="E33" s="28"/>
      <c r="F33" s="28"/>
      <c r="G33" s="29" t="s">
        <v>35</v>
      </c>
      <c r="H33" s="29" t="s">
        <v>79</v>
      </c>
      <c r="I33" s="30">
        <f>-43313.65</f>
        <v>-43313.65</v>
      </c>
      <c r="J33" s="31">
        <f>-43313.65</f>
        <v>-43313.65</v>
      </c>
      <c r="K33" s="31"/>
      <c r="L33" s="31"/>
      <c r="M33" s="31"/>
      <c r="N33" s="32">
        <f>0</f>
        <v>0</v>
      </c>
      <c r="O33" s="32"/>
    </row>
    <row r="34" spans="1:15" s="1" customFormat="1" ht="13.5" customHeight="1">
      <c r="A34" s="34" t="s">
        <v>10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1" customFormat="1" ht="13.5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" customFormat="1" ht="34.5" customHeight="1">
      <c r="A36" s="13" t="s">
        <v>22</v>
      </c>
      <c r="B36" s="13"/>
      <c r="C36" s="13"/>
      <c r="D36" s="13"/>
      <c r="E36" s="13"/>
      <c r="F36" s="13"/>
      <c r="G36" s="14" t="s">
        <v>23</v>
      </c>
      <c r="H36" s="14" t="s">
        <v>81</v>
      </c>
      <c r="I36" s="15" t="s">
        <v>25</v>
      </c>
      <c r="J36" s="16" t="s">
        <v>26</v>
      </c>
      <c r="K36" s="16"/>
      <c r="L36" s="16"/>
      <c r="M36" s="16"/>
      <c r="N36" s="17" t="s">
        <v>27</v>
      </c>
      <c r="O36" s="17"/>
    </row>
    <row r="37" spans="1:15" s="1" customFormat="1" ht="13.5" customHeight="1">
      <c r="A37" s="18" t="s">
        <v>28</v>
      </c>
      <c r="B37" s="18"/>
      <c r="C37" s="18"/>
      <c r="D37" s="18"/>
      <c r="E37" s="18"/>
      <c r="F37" s="18"/>
      <c r="G37" s="19" t="s">
        <v>29</v>
      </c>
      <c r="H37" s="19" t="s">
        <v>30</v>
      </c>
      <c r="I37" s="20" t="s">
        <v>31</v>
      </c>
      <c r="J37" s="21" t="s">
        <v>32</v>
      </c>
      <c r="K37" s="21"/>
      <c r="L37" s="21"/>
      <c r="M37" s="21"/>
      <c r="N37" s="22" t="s">
        <v>33</v>
      </c>
      <c r="O37" s="22"/>
    </row>
    <row r="38" spans="1:15" s="1" customFormat="1" ht="13.5" customHeight="1">
      <c r="A38" s="23" t="s">
        <v>82</v>
      </c>
      <c r="B38" s="23"/>
      <c r="C38" s="23"/>
      <c r="D38" s="23"/>
      <c r="E38" s="23"/>
      <c r="F38" s="23"/>
      <c r="G38" s="24" t="s">
        <v>83</v>
      </c>
      <c r="H38" s="24" t="s">
        <v>36</v>
      </c>
      <c r="I38" s="25">
        <f>48406639.5</f>
        <v>48406639.5</v>
      </c>
      <c r="J38" s="26">
        <f>9013368.34</f>
        <v>9013368.34</v>
      </c>
      <c r="K38" s="26"/>
      <c r="L38" s="26"/>
      <c r="M38" s="26"/>
      <c r="N38" s="27">
        <f>39393271.16</f>
        <v>39393271.16</v>
      </c>
      <c r="O38" s="27"/>
    </row>
    <row r="39" spans="1:15" s="1" customFormat="1" ht="13.5" customHeight="1">
      <c r="A39" s="35" t="s">
        <v>84</v>
      </c>
      <c r="B39" s="35"/>
      <c r="C39" s="35"/>
      <c r="D39" s="35"/>
      <c r="E39" s="35"/>
      <c r="F39" s="35"/>
      <c r="G39" s="36" t="s">
        <v>83</v>
      </c>
      <c r="H39" s="36" t="s">
        <v>85</v>
      </c>
      <c r="I39" s="37">
        <f>416900</f>
        <v>416900</v>
      </c>
      <c r="J39" s="38">
        <f>134881.32</f>
        <v>134881.32</v>
      </c>
      <c r="K39" s="38"/>
      <c r="L39" s="38"/>
      <c r="M39" s="38"/>
      <c r="N39" s="39">
        <f>282018.68</f>
        <v>282018.68</v>
      </c>
      <c r="O39" s="39"/>
    </row>
    <row r="40" spans="1:15" s="1" customFormat="1" ht="13.5" customHeight="1">
      <c r="A40" s="35" t="s">
        <v>86</v>
      </c>
      <c r="B40" s="35"/>
      <c r="C40" s="35"/>
      <c r="D40" s="35"/>
      <c r="E40" s="35"/>
      <c r="F40" s="35"/>
      <c r="G40" s="36" t="s">
        <v>83</v>
      </c>
      <c r="H40" s="36" t="s">
        <v>87</v>
      </c>
      <c r="I40" s="37">
        <f>119300</f>
        <v>119300</v>
      </c>
      <c r="J40" s="38">
        <f>38016.16</f>
        <v>38016.16</v>
      </c>
      <c r="K40" s="38"/>
      <c r="L40" s="38"/>
      <c r="M40" s="38"/>
      <c r="N40" s="39">
        <f>81283.84</f>
        <v>81283.84</v>
      </c>
      <c r="O40" s="39"/>
    </row>
    <row r="41" spans="1:15" s="1" customFormat="1" ht="13.5" customHeight="1">
      <c r="A41" s="35" t="s">
        <v>84</v>
      </c>
      <c r="B41" s="35"/>
      <c r="C41" s="35"/>
      <c r="D41" s="35"/>
      <c r="E41" s="35"/>
      <c r="F41" s="35"/>
      <c r="G41" s="36" t="s">
        <v>83</v>
      </c>
      <c r="H41" s="36" t="s">
        <v>88</v>
      </c>
      <c r="I41" s="37">
        <f>2483450</f>
        <v>2483450</v>
      </c>
      <c r="J41" s="38">
        <f>844497.91</f>
        <v>844497.91</v>
      </c>
      <c r="K41" s="38"/>
      <c r="L41" s="38"/>
      <c r="M41" s="38"/>
      <c r="N41" s="39">
        <f>1638952.09</f>
        <v>1638952.09</v>
      </c>
      <c r="O41" s="39"/>
    </row>
    <row r="42" spans="1:15" s="1" customFormat="1" ht="13.5" customHeight="1">
      <c r="A42" s="35" t="s">
        <v>86</v>
      </c>
      <c r="B42" s="35"/>
      <c r="C42" s="35"/>
      <c r="D42" s="35"/>
      <c r="E42" s="35"/>
      <c r="F42" s="35"/>
      <c r="G42" s="36" t="s">
        <v>83</v>
      </c>
      <c r="H42" s="36" t="s">
        <v>89</v>
      </c>
      <c r="I42" s="37">
        <f>756600</f>
        <v>756600</v>
      </c>
      <c r="J42" s="38">
        <f>295052.76</f>
        <v>295052.76</v>
      </c>
      <c r="K42" s="38"/>
      <c r="L42" s="38"/>
      <c r="M42" s="38"/>
      <c r="N42" s="39">
        <f>461547.24</f>
        <v>461547.24</v>
      </c>
      <c r="O42" s="39"/>
    </row>
    <row r="43" spans="1:15" s="1" customFormat="1" ht="13.5" customHeight="1">
      <c r="A43" s="35" t="s">
        <v>90</v>
      </c>
      <c r="B43" s="35"/>
      <c r="C43" s="35"/>
      <c r="D43" s="35"/>
      <c r="E43" s="35"/>
      <c r="F43" s="35"/>
      <c r="G43" s="36" t="s">
        <v>83</v>
      </c>
      <c r="H43" s="36" t="s">
        <v>91</v>
      </c>
      <c r="I43" s="37">
        <f>262450</f>
        <v>262450</v>
      </c>
      <c r="J43" s="38">
        <f>112910.62</f>
        <v>112910.62</v>
      </c>
      <c r="K43" s="38"/>
      <c r="L43" s="38"/>
      <c r="M43" s="38"/>
      <c r="N43" s="39">
        <f>149539.38</f>
        <v>149539.38</v>
      </c>
      <c r="O43" s="39"/>
    </row>
    <row r="44" spans="1:15" s="1" customFormat="1" ht="13.5" customHeight="1">
      <c r="A44" s="35" t="s">
        <v>92</v>
      </c>
      <c r="B44" s="35"/>
      <c r="C44" s="35"/>
      <c r="D44" s="35"/>
      <c r="E44" s="35"/>
      <c r="F44" s="35"/>
      <c r="G44" s="36" t="s">
        <v>83</v>
      </c>
      <c r="H44" s="36" t="s">
        <v>93</v>
      </c>
      <c r="I44" s="37">
        <f>323640</f>
        <v>323640</v>
      </c>
      <c r="J44" s="38">
        <f>61906.76</f>
        <v>61906.76</v>
      </c>
      <c r="K44" s="38"/>
      <c r="L44" s="38"/>
      <c r="M44" s="38"/>
      <c r="N44" s="39">
        <f>261733.24</f>
        <v>261733.24</v>
      </c>
      <c r="O44" s="39"/>
    </row>
    <row r="45" spans="1:15" s="1" customFormat="1" ht="13.5" customHeight="1">
      <c r="A45" s="35" t="s">
        <v>94</v>
      </c>
      <c r="B45" s="35"/>
      <c r="C45" s="35"/>
      <c r="D45" s="35"/>
      <c r="E45" s="35"/>
      <c r="F45" s="35"/>
      <c r="G45" s="36" t="s">
        <v>83</v>
      </c>
      <c r="H45" s="36" t="s">
        <v>95</v>
      </c>
      <c r="I45" s="37">
        <f>30000</f>
        <v>30000</v>
      </c>
      <c r="J45" s="38">
        <f>6400</f>
        <v>6400</v>
      </c>
      <c r="K45" s="38"/>
      <c r="L45" s="38"/>
      <c r="M45" s="38"/>
      <c r="N45" s="39">
        <f>23600</f>
        <v>23600</v>
      </c>
      <c r="O45" s="39"/>
    </row>
    <row r="46" spans="1:15" s="1" customFormat="1" ht="13.5" customHeight="1">
      <c r="A46" s="35" t="s">
        <v>96</v>
      </c>
      <c r="B46" s="35"/>
      <c r="C46" s="35"/>
      <c r="D46" s="35"/>
      <c r="E46" s="35"/>
      <c r="F46" s="35"/>
      <c r="G46" s="36" t="s">
        <v>83</v>
      </c>
      <c r="H46" s="36" t="s">
        <v>97</v>
      </c>
      <c r="I46" s="37">
        <f>143000</f>
        <v>143000</v>
      </c>
      <c r="J46" s="38">
        <f>33078.7</f>
        <v>33078.7</v>
      </c>
      <c r="K46" s="38"/>
      <c r="L46" s="38"/>
      <c r="M46" s="38"/>
      <c r="N46" s="39">
        <f>109921.3</f>
        <v>109921.3</v>
      </c>
      <c r="O46" s="39"/>
    </row>
    <row r="47" spans="1:15" s="1" customFormat="1" ht="13.5" customHeight="1">
      <c r="A47" s="35" t="s">
        <v>98</v>
      </c>
      <c r="B47" s="35"/>
      <c r="C47" s="35"/>
      <c r="D47" s="35"/>
      <c r="E47" s="35"/>
      <c r="F47" s="35"/>
      <c r="G47" s="36" t="s">
        <v>83</v>
      </c>
      <c r="H47" s="36" t="s">
        <v>99</v>
      </c>
      <c r="I47" s="37">
        <f>250500</f>
        <v>250500</v>
      </c>
      <c r="J47" s="38">
        <f>101168.18</f>
        <v>101168.18</v>
      </c>
      <c r="K47" s="38"/>
      <c r="L47" s="38"/>
      <c r="M47" s="38"/>
      <c r="N47" s="39">
        <f>149331.82</f>
        <v>149331.82</v>
      </c>
      <c r="O47" s="39"/>
    </row>
    <row r="48" spans="1:15" s="1" customFormat="1" ht="13.5" customHeight="1">
      <c r="A48" s="35" t="s">
        <v>100</v>
      </c>
      <c r="B48" s="35"/>
      <c r="C48" s="35"/>
      <c r="D48" s="35"/>
      <c r="E48" s="35"/>
      <c r="F48" s="35"/>
      <c r="G48" s="36" t="s">
        <v>83</v>
      </c>
      <c r="H48" s="36" t="s">
        <v>101</v>
      </c>
      <c r="I48" s="37">
        <f>90000</f>
        <v>90000</v>
      </c>
      <c r="J48" s="38">
        <f>17378</f>
        <v>17378</v>
      </c>
      <c r="K48" s="38"/>
      <c r="L48" s="38"/>
      <c r="M48" s="38"/>
      <c r="N48" s="39">
        <f>72622</f>
        <v>72622</v>
      </c>
      <c r="O48" s="39"/>
    </row>
    <row r="49" spans="1:15" s="1" customFormat="1" ht="13.5" customHeight="1">
      <c r="A49" s="35" t="s">
        <v>100</v>
      </c>
      <c r="B49" s="35"/>
      <c r="C49" s="35"/>
      <c r="D49" s="35"/>
      <c r="E49" s="35"/>
      <c r="F49" s="35"/>
      <c r="G49" s="36" t="s">
        <v>83</v>
      </c>
      <c r="H49" s="36" t="s">
        <v>102</v>
      </c>
      <c r="I49" s="37">
        <f>24000</f>
        <v>24000</v>
      </c>
      <c r="J49" s="38">
        <f>13611.53</f>
        <v>13611.53</v>
      </c>
      <c r="K49" s="38"/>
      <c r="L49" s="38"/>
      <c r="M49" s="38"/>
      <c r="N49" s="39">
        <f>10388.47</f>
        <v>10388.47</v>
      </c>
      <c r="O49" s="39"/>
    </row>
    <row r="50" spans="1:15" s="1" customFormat="1" ht="13.5" customHeight="1">
      <c r="A50" s="35" t="s">
        <v>98</v>
      </c>
      <c r="B50" s="35"/>
      <c r="C50" s="35"/>
      <c r="D50" s="35"/>
      <c r="E50" s="35"/>
      <c r="F50" s="35"/>
      <c r="G50" s="36" t="s">
        <v>83</v>
      </c>
      <c r="H50" s="36" t="s">
        <v>103</v>
      </c>
      <c r="I50" s="37">
        <f>3800</f>
        <v>3800</v>
      </c>
      <c r="J50" s="38">
        <f>3800</f>
        <v>3800</v>
      </c>
      <c r="K50" s="38"/>
      <c r="L50" s="38"/>
      <c r="M50" s="38"/>
      <c r="N50" s="39">
        <f>0</f>
        <v>0</v>
      </c>
      <c r="O50" s="39"/>
    </row>
    <row r="51" spans="1:15" s="1" customFormat="1" ht="13.5" customHeight="1">
      <c r="A51" s="35" t="s">
        <v>104</v>
      </c>
      <c r="B51" s="35"/>
      <c r="C51" s="35"/>
      <c r="D51" s="35"/>
      <c r="E51" s="35"/>
      <c r="F51" s="35"/>
      <c r="G51" s="36" t="s">
        <v>83</v>
      </c>
      <c r="H51" s="36" t="s">
        <v>105</v>
      </c>
      <c r="I51" s="37">
        <f>128925</f>
        <v>128925</v>
      </c>
      <c r="J51" s="38">
        <f>32230</f>
        <v>32230</v>
      </c>
      <c r="K51" s="38"/>
      <c r="L51" s="38"/>
      <c r="M51" s="38"/>
      <c r="N51" s="39">
        <f>96695</f>
        <v>96695</v>
      </c>
      <c r="O51" s="39"/>
    </row>
    <row r="52" spans="1:15" s="1" customFormat="1" ht="13.5" customHeight="1">
      <c r="A52" s="35" t="s">
        <v>100</v>
      </c>
      <c r="B52" s="35"/>
      <c r="C52" s="35"/>
      <c r="D52" s="35"/>
      <c r="E52" s="35"/>
      <c r="F52" s="35"/>
      <c r="G52" s="36" t="s">
        <v>83</v>
      </c>
      <c r="H52" s="36" t="s">
        <v>106</v>
      </c>
      <c r="I52" s="37">
        <f>100000</f>
        <v>100000</v>
      </c>
      <c r="J52" s="40" t="s">
        <v>65</v>
      </c>
      <c r="K52" s="40"/>
      <c r="L52" s="40"/>
      <c r="M52" s="40"/>
      <c r="N52" s="39">
        <f>100000</f>
        <v>100000</v>
      </c>
      <c r="O52" s="39"/>
    </row>
    <row r="53" spans="1:15" s="1" customFormat="1" ht="13.5" customHeight="1">
      <c r="A53" s="35" t="s">
        <v>100</v>
      </c>
      <c r="B53" s="35"/>
      <c r="C53" s="35"/>
      <c r="D53" s="35"/>
      <c r="E53" s="35"/>
      <c r="F53" s="35"/>
      <c r="G53" s="36" t="s">
        <v>83</v>
      </c>
      <c r="H53" s="36" t="s">
        <v>107</v>
      </c>
      <c r="I53" s="37">
        <f>204341</f>
        <v>204341</v>
      </c>
      <c r="J53" s="38">
        <f>204341</f>
        <v>204341</v>
      </c>
      <c r="K53" s="38"/>
      <c r="L53" s="38"/>
      <c r="M53" s="38"/>
      <c r="N53" s="39">
        <f>0</f>
        <v>0</v>
      </c>
      <c r="O53" s="39"/>
    </row>
    <row r="54" spans="1:15" s="1" customFormat="1" ht="13.5" customHeight="1">
      <c r="A54" s="35" t="s">
        <v>84</v>
      </c>
      <c r="B54" s="35"/>
      <c r="C54" s="35"/>
      <c r="D54" s="35"/>
      <c r="E54" s="35"/>
      <c r="F54" s="35"/>
      <c r="G54" s="36" t="s">
        <v>83</v>
      </c>
      <c r="H54" s="36" t="s">
        <v>108</v>
      </c>
      <c r="I54" s="37">
        <f>1007400</f>
        <v>1007400</v>
      </c>
      <c r="J54" s="38">
        <f>381831.46</f>
        <v>381831.46</v>
      </c>
      <c r="K54" s="38"/>
      <c r="L54" s="38"/>
      <c r="M54" s="38"/>
      <c r="N54" s="39">
        <f>625568.54</f>
        <v>625568.54</v>
      </c>
      <c r="O54" s="39"/>
    </row>
    <row r="55" spans="1:15" s="1" customFormat="1" ht="13.5" customHeight="1">
      <c r="A55" s="35" t="s">
        <v>86</v>
      </c>
      <c r="B55" s="35"/>
      <c r="C55" s="35"/>
      <c r="D55" s="35"/>
      <c r="E55" s="35"/>
      <c r="F55" s="35"/>
      <c r="G55" s="36" t="s">
        <v>83</v>
      </c>
      <c r="H55" s="36" t="s">
        <v>109</v>
      </c>
      <c r="I55" s="37">
        <f>304200</f>
        <v>304200</v>
      </c>
      <c r="J55" s="38">
        <f>123409.67</f>
        <v>123409.67</v>
      </c>
      <c r="K55" s="38"/>
      <c r="L55" s="38"/>
      <c r="M55" s="38"/>
      <c r="N55" s="39">
        <f>180790.33</f>
        <v>180790.33</v>
      </c>
      <c r="O55" s="39"/>
    </row>
    <row r="56" spans="1:15" s="1" customFormat="1" ht="13.5" customHeight="1">
      <c r="A56" s="35" t="s">
        <v>96</v>
      </c>
      <c r="B56" s="35"/>
      <c r="C56" s="35"/>
      <c r="D56" s="35"/>
      <c r="E56" s="35"/>
      <c r="F56" s="35"/>
      <c r="G56" s="36" t="s">
        <v>83</v>
      </c>
      <c r="H56" s="36" t="s">
        <v>110</v>
      </c>
      <c r="I56" s="37">
        <f>229000</f>
        <v>229000</v>
      </c>
      <c r="J56" s="38">
        <f>68981.37</f>
        <v>68981.37</v>
      </c>
      <c r="K56" s="38"/>
      <c r="L56" s="38"/>
      <c r="M56" s="38"/>
      <c r="N56" s="39">
        <f>160018.63</f>
        <v>160018.63</v>
      </c>
      <c r="O56" s="39"/>
    </row>
    <row r="57" spans="1:15" s="1" customFormat="1" ht="13.5" customHeight="1">
      <c r="A57" s="35" t="s">
        <v>111</v>
      </c>
      <c r="B57" s="35"/>
      <c r="C57" s="35"/>
      <c r="D57" s="35"/>
      <c r="E57" s="35"/>
      <c r="F57" s="35"/>
      <c r="G57" s="36" t="s">
        <v>83</v>
      </c>
      <c r="H57" s="36" t="s">
        <v>112</v>
      </c>
      <c r="I57" s="37">
        <f>100000</f>
        <v>100000</v>
      </c>
      <c r="J57" s="40" t="s">
        <v>65</v>
      </c>
      <c r="K57" s="40"/>
      <c r="L57" s="40"/>
      <c r="M57" s="40"/>
      <c r="N57" s="39">
        <f>100000</f>
        <v>100000</v>
      </c>
      <c r="O57" s="39"/>
    </row>
    <row r="58" spans="1:15" s="1" customFormat="1" ht="13.5" customHeight="1">
      <c r="A58" s="35" t="s">
        <v>98</v>
      </c>
      <c r="B58" s="35"/>
      <c r="C58" s="35"/>
      <c r="D58" s="35"/>
      <c r="E58" s="35"/>
      <c r="F58" s="35"/>
      <c r="G58" s="36" t="s">
        <v>83</v>
      </c>
      <c r="H58" s="36" t="s">
        <v>113</v>
      </c>
      <c r="I58" s="37">
        <f>58000</f>
        <v>58000</v>
      </c>
      <c r="J58" s="38">
        <f>5000</f>
        <v>5000</v>
      </c>
      <c r="K58" s="38"/>
      <c r="L58" s="38"/>
      <c r="M58" s="38"/>
      <c r="N58" s="39">
        <f>53000</f>
        <v>53000</v>
      </c>
      <c r="O58" s="39"/>
    </row>
    <row r="59" spans="1:15" s="1" customFormat="1" ht="13.5" customHeight="1">
      <c r="A59" s="35" t="s">
        <v>100</v>
      </c>
      <c r="B59" s="35"/>
      <c r="C59" s="35"/>
      <c r="D59" s="35"/>
      <c r="E59" s="35"/>
      <c r="F59" s="35"/>
      <c r="G59" s="36" t="s">
        <v>83</v>
      </c>
      <c r="H59" s="36" t="s">
        <v>114</v>
      </c>
      <c r="I59" s="37">
        <f>1200</f>
        <v>1200</v>
      </c>
      <c r="J59" s="40" t="s">
        <v>65</v>
      </c>
      <c r="K59" s="40"/>
      <c r="L59" s="40"/>
      <c r="M59" s="40"/>
      <c r="N59" s="39">
        <f>1200</f>
        <v>1200</v>
      </c>
      <c r="O59" s="39"/>
    </row>
    <row r="60" spans="1:15" s="1" customFormat="1" ht="13.5" customHeight="1">
      <c r="A60" s="35" t="s">
        <v>96</v>
      </c>
      <c r="B60" s="35"/>
      <c r="C60" s="35"/>
      <c r="D60" s="35"/>
      <c r="E60" s="35"/>
      <c r="F60" s="35"/>
      <c r="G60" s="36" t="s">
        <v>83</v>
      </c>
      <c r="H60" s="36" t="s">
        <v>115</v>
      </c>
      <c r="I60" s="37">
        <f>1750</f>
        <v>1750</v>
      </c>
      <c r="J60" s="38">
        <f>104.84</f>
        <v>104.84</v>
      </c>
      <c r="K60" s="38"/>
      <c r="L60" s="38"/>
      <c r="M60" s="38"/>
      <c r="N60" s="39">
        <f>1645.16</f>
        <v>1645.16</v>
      </c>
      <c r="O60" s="39"/>
    </row>
    <row r="61" spans="1:15" s="1" customFormat="1" ht="13.5" customHeight="1">
      <c r="A61" s="35" t="s">
        <v>100</v>
      </c>
      <c r="B61" s="35"/>
      <c r="C61" s="35"/>
      <c r="D61" s="35"/>
      <c r="E61" s="35"/>
      <c r="F61" s="35"/>
      <c r="G61" s="36" t="s">
        <v>83</v>
      </c>
      <c r="H61" s="36" t="s">
        <v>116</v>
      </c>
      <c r="I61" s="37">
        <f>299300</f>
        <v>299300</v>
      </c>
      <c r="J61" s="38">
        <f>62350</f>
        <v>62350</v>
      </c>
      <c r="K61" s="38"/>
      <c r="L61" s="38"/>
      <c r="M61" s="38"/>
      <c r="N61" s="39">
        <f>236950</f>
        <v>236950</v>
      </c>
      <c r="O61" s="39"/>
    </row>
    <row r="62" spans="1:15" s="1" customFormat="1" ht="13.5" customHeight="1">
      <c r="A62" s="35" t="s">
        <v>96</v>
      </c>
      <c r="B62" s="35"/>
      <c r="C62" s="35"/>
      <c r="D62" s="35"/>
      <c r="E62" s="35"/>
      <c r="F62" s="35"/>
      <c r="G62" s="36" t="s">
        <v>83</v>
      </c>
      <c r="H62" s="36" t="s">
        <v>117</v>
      </c>
      <c r="I62" s="37">
        <f>240000</f>
        <v>240000</v>
      </c>
      <c r="J62" s="38">
        <f>53295</f>
        <v>53295</v>
      </c>
      <c r="K62" s="38"/>
      <c r="L62" s="38"/>
      <c r="M62" s="38"/>
      <c r="N62" s="39">
        <f>186705</f>
        <v>186705</v>
      </c>
      <c r="O62" s="39"/>
    </row>
    <row r="63" spans="1:15" s="1" customFormat="1" ht="13.5" customHeight="1">
      <c r="A63" s="35" t="s">
        <v>94</v>
      </c>
      <c r="B63" s="35"/>
      <c r="C63" s="35"/>
      <c r="D63" s="35"/>
      <c r="E63" s="35"/>
      <c r="F63" s="35"/>
      <c r="G63" s="36" t="s">
        <v>83</v>
      </c>
      <c r="H63" s="36" t="s">
        <v>118</v>
      </c>
      <c r="I63" s="37">
        <f>200000</f>
        <v>200000</v>
      </c>
      <c r="J63" s="40" t="s">
        <v>65</v>
      </c>
      <c r="K63" s="40"/>
      <c r="L63" s="40"/>
      <c r="M63" s="40"/>
      <c r="N63" s="39">
        <f>200000</f>
        <v>200000</v>
      </c>
      <c r="O63" s="39"/>
    </row>
    <row r="64" spans="1:15" s="1" customFormat="1" ht="13.5" customHeight="1">
      <c r="A64" s="35" t="s">
        <v>96</v>
      </c>
      <c r="B64" s="35"/>
      <c r="C64" s="35"/>
      <c r="D64" s="35"/>
      <c r="E64" s="35"/>
      <c r="F64" s="35"/>
      <c r="G64" s="36" t="s">
        <v>83</v>
      </c>
      <c r="H64" s="36" t="s">
        <v>119</v>
      </c>
      <c r="I64" s="37">
        <f>240000</f>
        <v>240000</v>
      </c>
      <c r="J64" s="38">
        <f>81700</f>
        <v>81700</v>
      </c>
      <c r="K64" s="38"/>
      <c r="L64" s="38"/>
      <c r="M64" s="38"/>
      <c r="N64" s="39">
        <f>158300</f>
        <v>158300</v>
      </c>
      <c r="O64" s="39"/>
    </row>
    <row r="65" spans="1:15" s="1" customFormat="1" ht="13.5" customHeight="1">
      <c r="A65" s="35" t="s">
        <v>84</v>
      </c>
      <c r="B65" s="35"/>
      <c r="C65" s="35"/>
      <c r="D65" s="35"/>
      <c r="E65" s="35"/>
      <c r="F65" s="35"/>
      <c r="G65" s="36" t="s">
        <v>83</v>
      </c>
      <c r="H65" s="36" t="s">
        <v>120</v>
      </c>
      <c r="I65" s="37">
        <f>1485971</f>
        <v>1485971</v>
      </c>
      <c r="J65" s="38">
        <f>305359.8</f>
        <v>305359.8</v>
      </c>
      <c r="K65" s="38"/>
      <c r="L65" s="38"/>
      <c r="M65" s="38"/>
      <c r="N65" s="39">
        <f>1180611.2</f>
        <v>1180611.2</v>
      </c>
      <c r="O65" s="39"/>
    </row>
    <row r="66" spans="1:15" s="1" customFormat="1" ht="13.5" customHeight="1">
      <c r="A66" s="35" t="s">
        <v>86</v>
      </c>
      <c r="B66" s="35"/>
      <c r="C66" s="35"/>
      <c r="D66" s="35"/>
      <c r="E66" s="35"/>
      <c r="F66" s="35"/>
      <c r="G66" s="36" t="s">
        <v>83</v>
      </c>
      <c r="H66" s="36" t="s">
        <v>121</v>
      </c>
      <c r="I66" s="37">
        <f>448763</f>
        <v>448763</v>
      </c>
      <c r="J66" s="38">
        <f>84349.33</f>
        <v>84349.33</v>
      </c>
      <c r="K66" s="38"/>
      <c r="L66" s="38"/>
      <c r="M66" s="38"/>
      <c r="N66" s="39">
        <f>364413.67</f>
        <v>364413.67</v>
      </c>
      <c r="O66" s="39"/>
    </row>
    <row r="67" spans="1:15" s="1" customFormat="1" ht="13.5" customHeight="1">
      <c r="A67" s="35" t="s">
        <v>94</v>
      </c>
      <c r="B67" s="35"/>
      <c r="C67" s="35"/>
      <c r="D67" s="35"/>
      <c r="E67" s="35"/>
      <c r="F67" s="35"/>
      <c r="G67" s="36" t="s">
        <v>83</v>
      </c>
      <c r="H67" s="36" t="s">
        <v>122</v>
      </c>
      <c r="I67" s="37">
        <f>80000</f>
        <v>80000</v>
      </c>
      <c r="J67" s="40" t="s">
        <v>65</v>
      </c>
      <c r="K67" s="40"/>
      <c r="L67" s="40"/>
      <c r="M67" s="40"/>
      <c r="N67" s="39">
        <f>80000</f>
        <v>80000</v>
      </c>
      <c r="O67" s="39"/>
    </row>
    <row r="68" spans="1:15" s="1" customFormat="1" ht="13.5" customHeight="1">
      <c r="A68" s="35" t="s">
        <v>96</v>
      </c>
      <c r="B68" s="35"/>
      <c r="C68" s="35"/>
      <c r="D68" s="35"/>
      <c r="E68" s="35"/>
      <c r="F68" s="35"/>
      <c r="G68" s="36" t="s">
        <v>83</v>
      </c>
      <c r="H68" s="36" t="s">
        <v>123</v>
      </c>
      <c r="I68" s="37">
        <f>4500</f>
        <v>4500</v>
      </c>
      <c r="J68" s="38">
        <f>1897.41</f>
        <v>1897.41</v>
      </c>
      <c r="K68" s="38"/>
      <c r="L68" s="38"/>
      <c r="M68" s="38"/>
      <c r="N68" s="39">
        <f>2602.59</f>
        <v>2602.59</v>
      </c>
      <c r="O68" s="39"/>
    </row>
    <row r="69" spans="1:15" s="1" customFormat="1" ht="13.5" customHeight="1">
      <c r="A69" s="35" t="s">
        <v>111</v>
      </c>
      <c r="B69" s="35"/>
      <c r="C69" s="35"/>
      <c r="D69" s="35"/>
      <c r="E69" s="35"/>
      <c r="F69" s="35"/>
      <c r="G69" s="36" t="s">
        <v>83</v>
      </c>
      <c r="H69" s="36" t="s">
        <v>124</v>
      </c>
      <c r="I69" s="37">
        <f>200000</f>
        <v>200000</v>
      </c>
      <c r="J69" s="40" t="s">
        <v>65</v>
      </c>
      <c r="K69" s="40"/>
      <c r="L69" s="40"/>
      <c r="M69" s="40"/>
      <c r="N69" s="39">
        <f>200000</f>
        <v>200000</v>
      </c>
      <c r="O69" s="39"/>
    </row>
    <row r="70" spans="1:15" s="1" customFormat="1" ht="13.5" customHeight="1">
      <c r="A70" s="35" t="s">
        <v>98</v>
      </c>
      <c r="B70" s="35"/>
      <c r="C70" s="35"/>
      <c r="D70" s="35"/>
      <c r="E70" s="35"/>
      <c r="F70" s="35"/>
      <c r="G70" s="36" t="s">
        <v>83</v>
      </c>
      <c r="H70" s="36" t="s">
        <v>125</v>
      </c>
      <c r="I70" s="37">
        <f>174225</f>
        <v>174225</v>
      </c>
      <c r="J70" s="38">
        <f>78222.72</f>
        <v>78222.72</v>
      </c>
      <c r="K70" s="38"/>
      <c r="L70" s="38"/>
      <c r="M70" s="38"/>
      <c r="N70" s="39">
        <f>96002.28</f>
        <v>96002.28</v>
      </c>
      <c r="O70" s="39"/>
    </row>
    <row r="71" spans="1:15" s="1" customFormat="1" ht="13.5" customHeight="1">
      <c r="A71" s="35" t="s">
        <v>100</v>
      </c>
      <c r="B71" s="35"/>
      <c r="C71" s="35"/>
      <c r="D71" s="35"/>
      <c r="E71" s="35"/>
      <c r="F71" s="35"/>
      <c r="G71" s="36" t="s">
        <v>83</v>
      </c>
      <c r="H71" s="36" t="s">
        <v>126</v>
      </c>
      <c r="I71" s="37">
        <f>25000</f>
        <v>25000</v>
      </c>
      <c r="J71" s="40" t="s">
        <v>65</v>
      </c>
      <c r="K71" s="40"/>
      <c r="L71" s="40"/>
      <c r="M71" s="40"/>
      <c r="N71" s="39">
        <f>25000</f>
        <v>25000</v>
      </c>
      <c r="O71" s="39"/>
    </row>
    <row r="72" spans="1:15" s="1" customFormat="1" ht="13.5" customHeight="1">
      <c r="A72" s="35" t="s">
        <v>96</v>
      </c>
      <c r="B72" s="35"/>
      <c r="C72" s="35"/>
      <c r="D72" s="35"/>
      <c r="E72" s="35"/>
      <c r="F72" s="35"/>
      <c r="G72" s="36" t="s">
        <v>83</v>
      </c>
      <c r="H72" s="36" t="s">
        <v>127</v>
      </c>
      <c r="I72" s="37">
        <f>80000</f>
        <v>80000</v>
      </c>
      <c r="J72" s="40" t="s">
        <v>65</v>
      </c>
      <c r="K72" s="40"/>
      <c r="L72" s="40"/>
      <c r="M72" s="40"/>
      <c r="N72" s="39">
        <f>80000</f>
        <v>80000</v>
      </c>
      <c r="O72" s="39"/>
    </row>
    <row r="73" spans="1:15" s="1" customFormat="1" ht="13.5" customHeight="1">
      <c r="A73" s="35" t="s">
        <v>84</v>
      </c>
      <c r="B73" s="35"/>
      <c r="C73" s="35"/>
      <c r="D73" s="35"/>
      <c r="E73" s="35"/>
      <c r="F73" s="35"/>
      <c r="G73" s="36" t="s">
        <v>83</v>
      </c>
      <c r="H73" s="36" t="s">
        <v>128</v>
      </c>
      <c r="I73" s="37">
        <f>139100</f>
        <v>139100</v>
      </c>
      <c r="J73" s="38">
        <f>44717.4</f>
        <v>44717.4</v>
      </c>
      <c r="K73" s="38"/>
      <c r="L73" s="38"/>
      <c r="M73" s="38"/>
      <c r="N73" s="39">
        <f>94382.6</f>
        <v>94382.6</v>
      </c>
      <c r="O73" s="39"/>
    </row>
    <row r="74" spans="1:15" s="1" customFormat="1" ht="13.5" customHeight="1">
      <c r="A74" s="35" t="s">
        <v>86</v>
      </c>
      <c r="B74" s="35"/>
      <c r="C74" s="35"/>
      <c r="D74" s="35"/>
      <c r="E74" s="35"/>
      <c r="F74" s="35"/>
      <c r="G74" s="36" t="s">
        <v>83</v>
      </c>
      <c r="H74" s="36" t="s">
        <v>129</v>
      </c>
      <c r="I74" s="37">
        <f>42000</f>
        <v>42000</v>
      </c>
      <c r="J74" s="38">
        <f>12598.7</f>
        <v>12598.7</v>
      </c>
      <c r="K74" s="38"/>
      <c r="L74" s="38"/>
      <c r="M74" s="38"/>
      <c r="N74" s="39">
        <f>29401.3</f>
        <v>29401.3</v>
      </c>
      <c r="O74" s="39"/>
    </row>
    <row r="75" spans="1:15" s="1" customFormat="1" ht="13.5" customHeight="1">
      <c r="A75" s="35" t="s">
        <v>96</v>
      </c>
      <c r="B75" s="35"/>
      <c r="C75" s="35"/>
      <c r="D75" s="35"/>
      <c r="E75" s="35"/>
      <c r="F75" s="35"/>
      <c r="G75" s="36" t="s">
        <v>83</v>
      </c>
      <c r="H75" s="36" t="s">
        <v>130</v>
      </c>
      <c r="I75" s="37">
        <f>700</f>
        <v>700</v>
      </c>
      <c r="J75" s="38">
        <f>103.12</f>
        <v>103.12</v>
      </c>
      <c r="K75" s="38"/>
      <c r="L75" s="38"/>
      <c r="M75" s="38"/>
      <c r="N75" s="39">
        <f>596.88</f>
        <v>596.88</v>
      </c>
      <c r="O75" s="39"/>
    </row>
    <row r="76" spans="1:15" s="1" customFormat="1" ht="13.5" customHeight="1">
      <c r="A76" s="35" t="s">
        <v>104</v>
      </c>
      <c r="B76" s="35"/>
      <c r="C76" s="35"/>
      <c r="D76" s="35"/>
      <c r="E76" s="35"/>
      <c r="F76" s="35"/>
      <c r="G76" s="36" t="s">
        <v>83</v>
      </c>
      <c r="H76" s="36" t="s">
        <v>131</v>
      </c>
      <c r="I76" s="37">
        <f>438900</f>
        <v>438900</v>
      </c>
      <c r="J76" s="38">
        <f>438900</f>
        <v>438900</v>
      </c>
      <c r="K76" s="38"/>
      <c r="L76" s="38"/>
      <c r="M76" s="38"/>
      <c r="N76" s="39">
        <f>0</f>
        <v>0</v>
      </c>
      <c r="O76" s="39"/>
    </row>
    <row r="77" spans="1:15" s="1" customFormat="1" ht="13.5" customHeight="1">
      <c r="A77" s="35" t="s">
        <v>96</v>
      </c>
      <c r="B77" s="35"/>
      <c r="C77" s="35"/>
      <c r="D77" s="35"/>
      <c r="E77" s="35"/>
      <c r="F77" s="35"/>
      <c r="G77" s="36" t="s">
        <v>83</v>
      </c>
      <c r="H77" s="36" t="s">
        <v>132</v>
      </c>
      <c r="I77" s="37">
        <f>100000</f>
        <v>100000</v>
      </c>
      <c r="J77" s="40" t="s">
        <v>65</v>
      </c>
      <c r="K77" s="40"/>
      <c r="L77" s="40"/>
      <c r="M77" s="40"/>
      <c r="N77" s="39">
        <f>100000</f>
        <v>100000</v>
      </c>
      <c r="O77" s="39"/>
    </row>
    <row r="78" spans="1:15" s="1" customFormat="1" ht="13.5" customHeight="1">
      <c r="A78" s="35" t="s">
        <v>96</v>
      </c>
      <c r="B78" s="35"/>
      <c r="C78" s="35"/>
      <c r="D78" s="35"/>
      <c r="E78" s="35"/>
      <c r="F78" s="35"/>
      <c r="G78" s="36" t="s">
        <v>83</v>
      </c>
      <c r="H78" s="36" t="s">
        <v>133</v>
      </c>
      <c r="I78" s="37">
        <f>99000</f>
        <v>99000</v>
      </c>
      <c r="J78" s="38">
        <f>98000</f>
        <v>98000</v>
      </c>
      <c r="K78" s="38"/>
      <c r="L78" s="38"/>
      <c r="M78" s="38"/>
      <c r="N78" s="39">
        <f>1000</f>
        <v>1000</v>
      </c>
      <c r="O78" s="39"/>
    </row>
    <row r="79" spans="1:15" s="1" customFormat="1" ht="13.5" customHeight="1">
      <c r="A79" s="35" t="s">
        <v>98</v>
      </c>
      <c r="B79" s="35"/>
      <c r="C79" s="35"/>
      <c r="D79" s="35"/>
      <c r="E79" s="35"/>
      <c r="F79" s="35"/>
      <c r="G79" s="36" t="s">
        <v>83</v>
      </c>
      <c r="H79" s="36" t="s">
        <v>134</v>
      </c>
      <c r="I79" s="37">
        <f>10000</f>
        <v>10000</v>
      </c>
      <c r="J79" s="38">
        <f>10000</f>
        <v>10000</v>
      </c>
      <c r="K79" s="38"/>
      <c r="L79" s="38"/>
      <c r="M79" s="38"/>
      <c r="N79" s="39">
        <f>0</f>
        <v>0</v>
      </c>
      <c r="O79" s="39"/>
    </row>
    <row r="80" spans="1:15" s="1" customFormat="1" ht="13.5" customHeight="1">
      <c r="A80" s="35" t="s">
        <v>98</v>
      </c>
      <c r="B80" s="35"/>
      <c r="C80" s="35"/>
      <c r="D80" s="35"/>
      <c r="E80" s="35"/>
      <c r="F80" s="35"/>
      <c r="G80" s="36" t="s">
        <v>83</v>
      </c>
      <c r="H80" s="36" t="s">
        <v>135</v>
      </c>
      <c r="I80" s="37">
        <f>15000</f>
        <v>15000</v>
      </c>
      <c r="J80" s="38">
        <f>7500</f>
        <v>7500</v>
      </c>
      <c r="K80" s="38"/>
      <c r="L80" s="38"/>
      <c r="M80" s="38"/>
      <c r="N80" s="39">
        <f>7500</f>
        <v>7500</v>
      </c>
      <c r="O80" s="39"/>
    </row>
    <row r="81" spans="1:15" s="1" customFormat="1" ht="13.5" customHeight="1">
      <c r="A81" s="35" t="s">
        <v>98</v>
      </c>
      <c r="B81" s="35"/>
      <c r="C81" s="35"/>
      <c r="D81" s="35"/>
      <c r="E81" s="35"/>
      <c r="F81" s="35"/>
      <c r="G81" s="36" t="s">
        <v>83</v>
      </c>
      <c r="H81" s="36" t="s">
        <v>136</v>
      </c>
      <c r="I81" s="37">
        <f>17000</f>
        <v>17000</v>
      </c>
      <c r="J81" s="40" t="s">
        <v>65</v>
      </c>
      <c r="K81" s="40"/>
      <c r="L81" s="40"/>
      <c r="M81" s="40"/>
      <c r="N81" s="39">
        <f>17000</f>
        <v>17000</v>
      </c>
      <c r="O81" s="39"/>
    </row>
    <row r="82" spans="1:15" s="1" customFormat="1" ht="13.5" customHeight="1">
      <c r="A82" s="35" t="s">
        <v>98</v>
      </c>
      <c r="B82" s="35"/>
      <c r="C82" s="35"/>
      <c r="D82" s="35"/>
      <c r="E82" s="35"/>
      <c r="F82" s="35"/>
      <c r="G82" s="36" t="s">
        <v>83</v>
      </c>
      <c r="H82" s="36" t="s">
        <v>137</v>
      </c>
      <c r="I82" s="37">
        <f>110000</f>
        <v>110000</v>
      </c>
      <c r="J82" s="40" t="s">
        <v>65</v>
      </c>
      <c r="K82" s="40"/>
      <c r="L82" s="40"/>
      <c r="M82" s="40"/>
      <c r="N82" s="39">
        <f>110000</f>
        <v>110000</v>
      </c>
      <c r="O82" s="39"/>
    </row>
    <row r="83" spans="1:15" s="1" customFormat="1" ht="13.5" customHeight="1">
      <c r="A83" s="35" t="s">
        <v>98</v>
      </c>
      <c r="B83" s="35"/>
      <c r="C83" s="35"/>
      <c r="D83" s="35"/>
      <c r="E83" s="35"/>
      <c r="F83" s="35"/>
      <c r="G83" s="36" t="s">
        <v>83</v>
      </c>
      <c r="H83" s="36" t="s">
        <v>138</v>
      </c>
      <c r="I83" s="37">
        <f>10000</f>
        <v>10000</v>
      </c>
      <c r="J83" s="40" t="s">
        <v>65</v>
      </c>
      <c r="K83" s="40"/>
      <c r="L83" s="40"/>
      <c r="M83" s="40"/>
      <c r="N83" s="39">
        <f>10000</f>
        <v>10000</v>
      </c>
      <c r="O83" s="39"/>
    </row>
    <row r="84" spans="1:15" s="1" customFormat="1" ht="13.5" customHeight="1">
      <c r="A84" s="35" t="s">
        <v>94</v>
      </c>
      <c r="B84" s="35"/>
      <c r="C84" s="35"/>
      <c r="D84" s="35"/>
      <c r="E84" s="35"/>
      <c r="F84" s="35"/>
      <c r="G84" s="36" t="s">
        <v>83</v>
      </c>
      <c r="H84" s="36" t="s">
        <v>139</v>
      </c>
      <c r="I84" s="37">
        <f>1000000</f>
        <v>1000000</v>
      </c>
      <c r="J84" s="40" t="s">
        <v>65</v>
      </c>
      <c r="K84" s="40"/>
      <c r="L84" s="40"/>
      <c r="M84" s="40"/>
      <c r="N84" s="39">
        <f>1000000</f>
        <v>1000000</v>
      </c>
      <c r="O84" s="39"/>
    </row>
    <row r="85" spans="1:15" s="1" customFormat="1" ht="13.5" customHeight="1">
      <c r="A85" s="35" t="s">
        <v>94</v>
      </c>
      <c r="B85" s="35"/>
      <c r="C85" s="35"/>
      <c r="D85" s="35"/>
      <c r="E85" s="35"/>
      <c r="F85" s="35"/>
      <c r="G85" s="36" t="s">
        <v>83</v>
      </c>
      <c r="H85" s="36" t="s">
        <v>140</v>
      </c>
      <c r="I85" s="37">
        <f>1526000</f>
        <v>1526000</v>
      </c>
      <c r="J85" s="40" t="s">
        <v>65</v>
      </c>
      <c r="K85" s="40"/>
      <c r="L85" s="40"/>
      <c r="M85" s="40"/>
      <c r="N85" s="39">
        <f>1526000</f>
        <v>1526000</v>
      </c>
      <c r="O85" s="39"/>
    </row>
    <row r="86" spans="1:15" s="1" customFormat="1" ht="13.5" customHeight="1">
      <c r="A86" s="35" t="s">
        <v>94</v>
      </c>
      <c r="B86" s="35"/>
      <c r="C86" s="35"/>
      <c r="D86" s="35"/>
      <c r="E86" s="35"/>
      <c r="F86" s="35"/>
      <c r="G86" s="36" t="s">
        <v>83</v>
      </c>
      <c r="H86" s="36" t="s">
        <v>141</v>
      </c>
      <c r="I86" s="37">
        <f>7621100</f>
        <v>7621100</v>
      </c>
      <c r="J86" s="40" t="s">
        <v>65</v>
      </c>
      <c r="K86" s="40"/>
      <c r="L86" s="40"/>
      <c r="M86" s="40"/>
      <c r="N86" s="39">
        <f>7621100</f>
        <v>7621100</v>
      </c>
      <c r="O86" s="39"/>
    </row>
    <row r="87" spans="1:15" s="1" customFormat="1" ht="13.5" customHeight="1">
      <c r="A87" s="35" t="s">
        <v>96</v>
      </c>
      <c r="B87" s="35"/>
      <c r="C87" s="35"/>
      <c r="D87" s="35"/>
      <c r="E87" s="35"/>
      <c r="F87" s="35"/>
      <c r="G87" s="36" t="s">
        <v>83</v>
      </c>
      <c r="H87" s="36" t="s">
        <v>142</v>
      </c>
      <c r="I87" s="37">
        <f>280000</f>
        <v>280000</v>
      </c>
      <c r="J87" s="38">
        <f>235869.61</f>
        <v>235869.61</v>
      </c>
      <c r="K87" s="38"/>
      <c r="L87" s="38"/>
      <c r="M87" s="38"/>
      <c r="N87" s="39">
        <f>44130.39</f>
        <v>44130.39</v>
      </c>
      <c r="O87" s="39"/>
    </row>
    <row r="88" spans="1:15" s="1" customFormat="1" ht="13.5" customHeight="1">
      <c r="A88" s="35" t="s">
        <v>98</v>
      </c>
      <c r="B88" s="35"/>
      <c r="C88" s="35"/>
      <c r="D88" s="35"/>
      <c r="E88" s="35"/>
      <c r="F88" s="35"/>
      <c r="G88" s="36" t="s">
        <v>83</v>
      </c>
      <c r="H88" s="36" t="s">
        <v>143</v>
      </c>
      <c r="I88" s="37">
        <f>400000</f>
        <v>400000</v>
      </c>
      <c r="J88" s="40" t="s">
        <v>65</v>
      </c>
      <c r="K88" s="40"/>
      <c r="L88" s="40"/>
      <c r="M88" s="40"/>
      <c r="N88" s="39">
        <f>400000</f>
        <v>400000</v>
      </c>
      <c r="O88" s="39"/>
    </row>
    <row r="89" spans="1:15" s="1" customFormat="1" ht="13.5" customHeight="1">
      <c r="A89" s="35" t="s">
        <v>94</v>
      </c>
      <c r="B89" s="35"/>
      <c r="C89" s="35"/>
      <c r="D89" s="35"/>
      <c r="E89" s="35"/>
      <c r="F89" s="35"/>
      <c r="G89" s="36" t="s">
        <v>83</v>
      </c>
      <c r="H89" s="36" t="s">
        <v>144</v>
      </c>
      <c r="I89" s="37">
        <f>700000</f>
        <v>700000</v>
      </c>
      <c r="J89" s="40" t="s">
        <v>65</v>
      </c>
      <c r="K89" s="40"/>
      <c r="L89" s="40"/>
      <c r="M89" s="40"/>
      <c r="N89" s="39">
        <f>700000</f>
        <v>700000</v>
      </c>
      <c r="O89" s="39"/>
    </row>
    <row r="90" spans="1:15" s="1" customFormat="1" ht="13.5" customHeight="1">
      <c r="A90" s="35" t="s">
        <v>96</v>
      </c>
      <c r="B90" s="35"/>
      <c r="C90" s="35"/>
      <c r="D90" s="35"/>
      <c r="E90" s="35"/>
      <c r="F90" s="35"/>
      <c r="G90" s="36" t="s">
        <v>83</v>
      </c>
      <c r="H90" s="36" t="s">
        <v>145</v>
      </c>
      <c r="I90" s="37">
        <f>50000</f>
        <v>50000</v>
      </c>
      <c r="J90" s="38">
        <f>25281.84</f>
        <v>25281.84</v>
      </c>
      <c r="K90" s="38"/>
      <c r="L90" s="38"/>
      <c r="M90" s="38"/>
      <c r="N90" s="39">
        <f>24718.16</f>
        <v>24718.16</v>
      </c>
      <c r="O90" s="39"/>
    </row>
    <row r="91" spans="1:15" s="1" customFormat="1" ht="13.5" customHeight="1">
      <c r="A91" s="35" t="s">
        <v>94</v>
      </c>
      <c r="B91" s="35"/>
      <c r="C91" s="35"/>
      <c r="D91" s="35"/>
      <c r="E91" s="35"/>
      <c r="F91" s="35"/>
      <c r="G91" s="36" t="s">
        <v>83</v>
      </c>
      <c r="H91" s="36" t="s">
        <v>146</v>
      </c>
      <c r="I91" s="37">
        <f>200000</f>
        <v>200000</v>
      </c>
      <c r="J91" s="40" t="s">
        <v>65</v>
      </c>
      <c r="K91" s="40"/>
      <c r="L91" s="40"/>
      <c r="M91" s="40"/>
      <c r="N91" s="39">
        <f>200000</f>
        <v>200000</v>
      </c>
      <c r="O91" s="39"/>
    </row>
    <row r="92" spans="1:15" s="1" customFormat="1" ht="13.5" customHeight="1">
      <c r="A92" s="35" t="s">
        <v>94</v>
      </c>
      <c r="B92" s="35"/>
      <c r="C92" s="35"/>
      <c r="D92" s="35"/>
      <c r="E92" s="35"/>
      <c r="F92" s="35"/>
      <c r="G92" s="36" t="s">
        <v>83</v>
      </c>
      <c r="H92" s="36" t="s">
        <v>147</v>
      </c>
      <c r="I92" s="37">
        <f>150000</f>
        <v>150000</v>
      </c>
      <c r="J92" s="40" t="s">
        <v>65</v>
      </c>
      <c r="K92" s="40"/>
      <c r="L92" s="40"/>
      <c r="M92" s="40"/>
      <c r="N92" s="39">
        <f>150000</f>
        <v>150000</v>
      </c>
      <c r="O92" s="39"/>
    </row>
    <row r="93" spans="1:15" s="1" customFormat="1" ht="13.5" customHeight="1">
      <c r="A93" s="35" t="s">
        <v>96</v>
      </c>
      <c r="B93" s="35"/>
      <c r="C93" s="35"/>
      <c r="D93" s="35"/>
      <c r="E93" s="35"/>
      <c r="F93" s="35"/>
      <c r="G93" s="36" t="s">
        <v>83</v>
      </c>
      <c r="H93" s="36" t="s">
        <v>148</v>
      </c>
      <c r="I93" s="37">
        <f>470000</f>
        <v>470000</v>
      </c>
      <c r="J93" s="38">
        <f>0</f>
        <v>0</v>
      </c>
      <c r="K93" s="38"/>
      <c r="L93" s="38"/>
      <c r="M93" s="38"/>
      <c r="N93" s="39">
        <f>470000</f>
        <v>470000</v>
      </c>
      <c r="O93" s="39"/>
    </row>
    <row r="94" spans="1:15" s="1" customFormat="1" ht="13.5" customHeight="1">
      <c r="A94" s="35" t="s">
        <v>96</v>
      </c>
      <c r="B94" s="35"/>
      <c r="C94" s="35"/>
      <c r="D94" s="35"/>
      <c r="E94" s="35"/>
      <c r="F94" s="35"/>
      <c r="G94" s="36" t="s">
        <v>83</v>
      </c>
      <c r="H94" s="36" t="s">
        <v>149</v>
      </c>
      <c r="I94" s="37">
        <f>51000</f>
        <v>51000</v>
      </c>
      <c r="J94" s="40" t="s">
        <v>65</v>
      </c>
      <c r="K94" s="40"/>
      <c r="L94" s="40"/>
      <c r="M94" s="40"/>
      <c r="N94" s="39">
        <f>51000</f>
        <v>51000</v>
      </c>
      <c r="O94" s="39"/>
    </row>
    <row r="95" spans="1:15" s="1" customFormat="1" ht="13.5" customHeight="1">
      <c r="A95" s="35" t="s">
        <v>96</v>
      </c>
      <c r="B95" s="35"/>
      <c r="C95" s="35"/>
      <c r="D95" s="35"/>
      <c r="E95" s="35"/>
      <c r="F95" s="35"/>
      <c r="G95" s="36" t="s">
        <v>83</v>
      </c>
      <c r="H95" s="36" t="s">
        <v>150</v>
      </c>
      <c r="I95" s="37">
        <f>300000</f>
        <v>300000</v>
      </c>
      <c r="J95" s="40" t="s">
        <v>65</v>
      </c>
      <c r="K95" s="40"/>
      <c r="L95" s="40"/>
      <c r="M95" s="40"/>
      <c r="N95" s="39">
        <f>300000</f>
        <v>300000</v>
      </c>
      <c r="O95" s="39"/>
    </row>
    <row r="96" spans="1:15" s="1" customFormat="1" ht="13.5" customHeight="1">
      <c r="A96" s="35" t="s">
        <v>96</v>
      </c>
      <c r="B96" s="35"/>
      <c r="C96" s="35"/>
      <c r="D96" s="35"/>
      <c r="E96" s="35"/>
      <c r="F96" s="35"/>
      <c r="G96" s="36" t="s">
        <v>83</v>
      </c>
      <c r="H96" s="36" t="s">
        <v>151</v>
      </c>
      <c r="I96" s="37">
        <f>500000</f>
        <v>500000</v>
      </c>
      <c r="J96" s="40" t="s">
        <v>65</v>
      </c>
      <c r="K96" s="40"/>
      <c r="L96" s="40"/>
      <c r="M96" s="40"/>
      <c r="N96" s="39">
        <f>500000</f>
        <v>500000</v>
      </c>
      <c r="O96" s="39"/>
    </row>
    <row r="97" spans="1:15" s="1" customFormat="1" ht="13.5" customHeight="1">
      <c r="A97" s="35" t="s">
        <v>111</v>
      </c>
      <c r="B97" s="35"/>
      <c r="C97" s="35"/>
      <c r="D97" s="35"/>
      <c r="E97" s="35"/>
      <c r="F97" s="35"/>
      <c r="G97" s="36" t="s">
        <v>83</v>
      </c>
      <c r="H97" s="36" t="s">
        <v>152</v>
      </c>
      <c r="I97" s="37">
        <f>2115000</f>
        <v>2115000</v>
      </c>
      <c r="J97" s="40" t="s">
        <v>65</v>
      </c>
      <c r="K97" s="40"/>
      <c r="L97" s="40"/>
      <c r="M97" s="40"/>
      <c r="N97" s="39">
        <f>2115000</f>
        <v>2115000</v>
      </c>
      <c r="O97" s="39"/>
    </row>
    <row r="98" spans="1:15" s="1" customFormat="1" ht="13.5" customHeight="1">
      <c r="A98" s="35" t="s">
        <v>94</v>
      </c>
      <c r="B98" s="35"/>
      <c r="C98" s="35"/>
      <c r="D98" s="35"/>
      <c r="E98" s="35"/>
      <c r="F98" s="35"/>
      <c r="G98" s="36" t="s">
        <v>83</v>
      </c>
      <c r="H98" s="36" t="s">
        <v>153</v>
      </c>
      <c r="I98" s="37">
        <f>520000</f>
        <v>520000</v>
      </c>
      <c r="J98" s="40" t="s">
        <v>65</v>
      </c>
      <c r="K98" s="40"/>
      <c r="L98" s="40"/>
      <c r="M98" s="40"/>
      <c r="N98" s="39">
        <f>520000</f>
        <v>520000</v>
      </c>
      <c r="O98" s="39"/>
    </row>
    <row r="99" spans="1:15" s="1" customFormat="1" ht="13.5" customHeight="1">
      <c r="A99" s="35" t="s">
        <v>96</v>
      </c>
      <c r="B99" s="35"/>
      <c r="C99" s="35"/>
      <c r="D99" s="35"/>
      <c r="E99" s="35"/>
      <c r="F99" s="35"/>
      <c r="G99" s="36" t="s">
        <v>83</v>
      </c>
      <c r="H99" s="36" t="s">
        <v>154</v>
      </c>
      <c r="I99" s="37">
        <f>150000</f>
        <v>150000</v>
      </c>
      <c r="J99" s="40" t="s">
        <v>65</v>
      </c>
      <c r="K99" s="40"/>
      <c r="L99" s="40"/>
      <c r="M99" s="40"/>
      <c r="N99" s="39">
        <f>150000</f>
        <v>150000</v>
      </c>
      <c r="O99" s="39"/>
    </row>
    <row r="100" spans="1:15" s="1" customFormat="1" ht="13.5" customHeight="1">
      <c r="A100" s="35" t="s">
        <v>92</v>
      </c>
      <c r="B100" s="35"/>
      <c r="C100" s="35"/>
      <c r="D100" s="35"/>
      <c r="E100" s="35"/>
      <c r="F100" s="35"/>
      <c r="G100" s="36" t="s">
        <v>83</v>
      </c>
      <c r="H100" s="36" t="s">
        <v>155</v>
      </c>
      <c r="I100" s="37">
        <f>963600</f>
        <v>963600</v>
      </c>
      <c r="J100" s="38">
        <f>312833.95</f>
        <v>312833.95</v>
      </c>
      <c r="K100" s="38"/>
      <c r="L100" s="38"/>
      <c r="M100" s="38"/>
      <c r="N100" s="39">
        <f>650766.05</f>
        <v>650766.05</v>
      </c>
      <c r="O100" s="39"/>
    </row>
    <row r="101" spans="1:15" s="1" customFormat="1" ht="13.5" customHeight="1">
      <c r="A101" s="35" t="s">
        <v>94</v>
      </c>
      <c r="B101" s="35"/>
      <c r="C101" s="35"/>
      <c r="D101" s="35"/>
      <c r="E101" s="35"/>
      <c r="F101" s="35"/>
      <c r="G101" s="36" t="s">
        <v>83</v>
      </c>
      <c r="H101" s="36" t="s">
        <v>156</v>
      </c>
      <c r="I101" s="37">
        <f>500000</f>
        <v>500000</v>
      </c>
      <c r="J101" s="38">
        <f>175064</f>
        <v>175064</v>
      </c>
      <c r="K101" s="38"/>
      <c r="L101" s="38"/>
      <c r="M101" s="38"/>
      <c r="N101" s="39">
        <f>324936</f>
        <v>324936</v>
      </c>
      <c r="O101" s="39"/>
    </row>
    <row r="102" spans="1:15" s="1" customFormat="1" ht="13.5" customHeight="1">
      <c r="A102" s="35" t="s">
        <v>98</v>
      </c>
      <c r="B102" s="35"/>
      <c r="C102" s="35"/>
      <c r="D102" s="35"/>
      <c r="E102" s="35"/>
      <c r="F102" s="35"/>
      <c r="G102" s="36" t="s">
        <v>83</v>
      </c>
      <c r="H102" s="36" t="s">
        <v>157</v>
      </c>
      <c r="I102" s="37">
        <f>500000</f>
        <v>500000</v>
      </c>
      <c r="J102" s="38">
        <f>99729</f>
        <v>99729</v>
      </c>
      <c r="K102" s="38"/>
      <c r="L102" s="38"/>
      <c r="M102" s="38"/>
      <c r="N102" s="39">
        <f>400271</f>
        <v>400271</v>
      </c>
      <c r="O102" s="39"/>
    </row>
    <row r="103" spans="1:15" s="1" customFormat="1" ht="13.5" customHeight="1">
      <c r="A103" s="35" t="s">
        <v>94</v>
      </c>
      <c r="B103" s="35"/>
      <c r="C103" s="35"/>
      <c r="D103" s="35"/>
      <c r="E103" s="35"/>
      <c r="F103" s="35"/>
      <c r="G103" s="36" t="s">
        <v>83</v>
      </c>
      <c r="H103" s="36" t="s">
        <v>158</v>
      </c>
      <c r="I103" s="37">
        <f>50000</f>
        <v>50000</v>
      </c>
      <c r="J103" s="38">
        <f>30018.24</f>
        <v>30018.24</v>
      </c>
      <c r="K103" s="38"/>
      <c r="L103" s="38"/>
      <c r="M103" s="38"/>
      <c r="N103" s="39">
        <f>19981.76</f>
        <v>19981.76</v>
      </c>
      <c r="O103" s="39"/>
    </row>
    <row r="104" spans="1:15" s="1" customFormat="1" ht="13.5" customHeight="1">
      <c r="A104" s="35" t="s">
        <v>96</v>
      </c>
      <c r="B104" s="35"/>
      <c r="C104" s="35"/>
      <c r="D104" s="35"/>
      <c r="E104" s="35"/>
      <c r="F104" s="35"/>
      <c r="G104" s="36" t="s">
        <v>83</v>
      </c>
      <c r="H104" s="36" t="s">
        <v>159</v>
      </c>
      <c r="I104" s="37">
        <f>450000</f>
        <v>450000</v>
      </c>
      <c r="J104" s="40" t="s">
        <v>65</v>
      </c>
      <c r="K104" s="40"/>
      <c r="L104" s="40"/>
      <c r="M104" s="40"/>
      <c r="N104" s="39">
        <f>450000</f>
        <v>450000</v>
      </c>
      <c r="O104" s="39"/>
    </row>
    <row r="105" spans="1:15" s="1" customFormat="1" ht="13.5" customHeight="1">
      <c r="A105" s="35" t="s">
        <v>111</v>
      </c>
      <c r="B105" s="35"/>
      <c r="C105" s="35"/>
      <c r="D105" s="35"/>
      <c r="E105" s="35"/>
      <c r="F105" s="35"/>
      <c r="G105" s="36" t="s">
        <v>83</v>
      </c>
      <c r="H105" s="36" t="s">
        <v>160</v>
      </c>
      <c r="I105" s="37">
        <f>198000</f>
        <v>198000</v>
      </c>
      <c r="J105" s="40" t="s">
        <v>65</v>
      </c>
      <c r="K105" s="40"/>
      <c r="L105" s="40"/>
      <c r="M105" s="40"/>
      <c r="N105" s="39">
        <f>198000</f>
        <v>198000</v>
      </c>
      <c r="O105" s="39"/>
    </row>
    <row r="106" spans="1:15" s="1" customFormat="1" ht="13.5" customHeight="1">
      <c r="A106" s="35" t="s">
        <v>94</v>
      </c>
      <c r="B106" s="35"/>
      <c r="C106" s="35"/>
      <c r="D106" s="35"/>
      <c r="E106" s="35"/>
      <c r="F106" s="35"/>
      <c r="G106" s="36" t="s">
        <v>83</v>
      </c>
      <c r="H106" s="36" t="s">
        <v>161</v>
      </c>
      <c r="I106" s="37">
        <f>200000</f>
        <v>200000</v>
      </c>
      <c r="J106" s="38">
        <f>90923.36</f>
        <v>90923.36</v>
      </c>
      <c r="K106" s="38"/>
      <c r="L106" s="38"/>
      <c r="M106" s="38"/>
      <c r="N106" s="39">
        <f>109076.64</f>
        <v>109076.64</v>
      </c>
      <c r="O106" s="39"/>
    </row>
    <row r="107" spans="1:15" s="1" customFormat="1" ht="13.5" customHeight="1">
      <c r="A107" s="35" t="s">
        <v>96</v>
      </c>
      <c r="B107" s="35"/>
      <c r="C107" s="35"/>
      <c r="D107" s="35"/>
      <c r="E107" s="35"/>
      <c r="F107" s="35"/>
      <c r="G107" s="36" t="s">
        <v>83</v>
      </c>
      <c r="H107" s="36" t="s">
        <v>162</v>
      </c>
      <c r="I107" s="37">
        <f>0</f>
        <v>0</v>
      </c>
      <c r="J107" s="40" t="s">
        <v>65</v>
      </c>
      <c r="K107" s="40"/>
      <c r="L107" s="40"/>
      <c r="M107" s="40"/>
      <c r="N107" s="39">
        <f>0</f>
        <v>0</v>
      </c>
      <c r="O107" s="39"/>
    </row>
    <row r="108" spans="1:15" s="1" customFormat="1" ht="13.5" customHeight="1">
      <c r="A108" s="35" t="s">
        <v>94</v>
      </c>
      <c r="B108" s="35"/>
      <c r="C108" s="35"/>
      <c r="D108" s="35"/>
      <c r="E108" s="35"/>
      <c r="F108" s="35"/>
      <c r="G108" s="36" t="s">
        <v>83</v>
      </c>
      <c r="H108" s="36" t="s">
        <v>163</v>
      </c>
      <c r="I108" s="37">
        <f>4237724.5</f>
        <v>4237724.5</v>
      </c>
      <c r="J108" s="38">
        <f>246939.58</f>
        <v>246939.58</v>
      </c>
      <c r="K108" s="38"/>
      <c r="L108" s="38"/>
      <c r="M108" s="38"/>
      <c r="N108" s="39">
        <f>3990784.92</f>
        <v>3990784.92</v>
      </c>
      <c r="O108" s="39"/>
    </row>
    <row r="109" spans="1:15" s="1" customFormat="1" ht="13.5" customHeight="1">
      <c r="A109" s="35" t="s">
        <v>111</v>
      </c>
      <c r="B109" s="35"/>
      <c r="C109" s="35"/>
      <c r="D109" s="35"/>
      <c r="E109" s="35"/>
      <c r="F109" s="35"/>
      <c r="G109" s="36" t="s">
        <v>83</v>
      </c>
      <c r="H109" s="36" t="s">
        <v>164</v>
      </c>
      <c r="I109" s="37">
        <f>3374800</f>
        <v>3374800</v>
      </c>
      <c r="J109" s="38">
        <f>436620</f>
        <v>436620</v>
      </c>
      <c r="K109" s="38"/>
      <c r="L109" s="38"/>
      <c r="M109" s="38"/>
      <c r="N109" s="39">
        <f>2938180</f>
        <v>2938180</v>
      </c>
      <c r="O109" s="39"/>
    </row>
    <row r="110" spans="1:15" s="1" customFormat="1" ht="13.5" customHeight="1">
      <c r="A110" s="35" t="s">
        <v>96</v>
      </c>
      <c r="B110" s="35"/>
      <c r="C110" s="35"/>
      <c r="D110" s="35"/>
      <c r="E110" s="35"/>
      <c r="F110" s="35"/>
      <c r="G110" s="36" t="s">
        <v>83</v>
      </c>
      <c r="H110" s="36" t="s">
        <v>165</v>
      </c>
      <c r="I110" s="37">
        <f>137000</f>
        <v>137000</v>
      </c>
      <c r="J110" s="40" t="s">
        <v>65</v>
      </c>
      <c r="K110" s="40"/>
      <c r="L110" s="40"/>
      <c r="M110" s="40"/>
      <c r="N110" s="39">
        <f>137000</f>
        <v>137000</v>
      </c>
      <c r="O110" s="39"/>
    </row>
    <row r="111" spans="1:15" s="1" customFormat="1" ht="13.5" customHeight="1">
      <c r="A111" s="35" t="s">
        <v>100</v>
      </c>
      <c r="B111" s="35"/>
      <c r="C111" s="35"/>
      <c r="D111" s="35"/>
      <c r="E111" s="35"/>
      <c r="F111" s="35"/>
      <c r="G111" s="36" t="s">
        <v>83</v>
      </c>
      <c r="H111" s="36" t="s">
        <v>166</v>
      </c>
      <c r="I111" s="37">
        <f>6000</f>
        <v>6000</v>
      </c>
      <c r="J111" s="40" t="s">
        <v>65</v>
      </c>
      <c r="K111" s="40"/>
      <c r="L111" s="40"/>
      <c r="M111" s="40"/>
      <c r="N111" s="39">
        <f>6000</f>
        <v>6000</v>
      </c>
      <c r="O111" s="39"/>
    </row>
    <row r="112" spans="1:15" s="1" customFormat="1" ht="13.5" customHeight="1">
      <c r="A112" s="35" t="s">
        <v>98</v>
      </c>
      <c r="B112" s="35"/>
      <c r="C112" s="35"/>
      <c r="D112" s="35"/>
      <c r="E112" s="35"/>
      <c r="F112" s="35"/>
      <c r="G112" s="36" t="s">
        <v>83</v>
      </c>
      <c r="H112" s="36" t="s">
        <v>167</v>
      </c>
      <c r="I112" s="37">
        <f>17000</f>
        <v>17000</v>
      </c>
      <c r="J112" s="40" t="s">
        <v>65</v>
      </c>
      <c r="K112" s="40"/>
      <c r="L112" s="40"/>
      <c r="M112" s="40"/>
      <c r="N112" s="39">
        <f>17000</f>
        <v>17000</v>
      </c>
      <c r="O112" s="39"/>
    </row>
    <row r="113" spans="1:15" s="1" customFormat="1" ht="13.5" customHeight="1">
      <c r="A113" s="35" t="s">
        <v>96</v>
      </c>
      <c r="B113" s="35"/>
      <c r="C113" s="35"/>
      <c r="D113" s="35"/>
      <c r="E113" s="35"/>
      <c r="F113" s="35"/>
      <c r="G113" s="36" t="s">
        <v>83</v>
      </c>
      <c r="H113" s="36" t="s">
        <v>168</v>
      </c>
      <c r="I113" s="37">
        <f>39155</f>
        <v>39155</v>
      </c>
      <c r="J113" s="40" t="s">
        <v>65</v>
      </c>
      <c r="K113" s="40"/>
      <c r="L113" s="40"/>
      <c r="M113" s="40"/>
      <c r="N113" s="39">
        <f>39155</f>
        <v>39155</v>
      </c>
      <c r="O113" s="39"/>
    </row>
    <row r="114" spans="1:15" s="1" customFormat="1" ht="13.5" customHeight="1">
      <c r="A114" s="35" t="s">
        <v>98</v>
      </c>
      <c r="B114" s="35"/>
      <c r="C114" s="35"/>
      <c r="D114" s="35"/>
      <c r="E114" s="35"/>
      <c r="F114" s="35"/>
      <c r="G114" s="36" t="s">
        <v>83</v>
      </c>
      <c r="H114" s="36" t="s">
        <v>169</v>
      </c>
      <c r="I114" s="37">
        <f>155845</f>
        <v>155845</v>
      </c>
      <c r="J114" s="38">
        <f>63195</f>
        <v>63195</v>
      </c>
      <c r="K114" s="38"/>
      <c r="L114" s="38"/>
      <c r="M114" s="38"/>
      <c r="N114" s="39">
        <f>92650</f>
        <v>92650</v>
      </c>
      <c r="O114" s="39"/>
    </row>
    <row r="115" spans="1:15" s="1" customFormat="1" ht="13.5" customHeight="1">
      <c r="A115" s="35" t="s">
        <v>94</v>
      </c>
      <c r="B115" s="35"/>
      <c r="C115" s="35"/>
      <c r="D115" s="35"/>
      <c r="E115" s="35"/>
      <c r="F115" s="35"/>
      <c r="G115" s="36" t="s">
        <v>83</v>
      </c>
      <c r="H115" s="36" t="s">
        <v>170</v>
      </c>
      <c r="I115" s="37">
        <f>500000</f>
        <v>500000</v>
      </c>
      <c r="J115" s="40" t="s">
        <v>65</v>
      </c>
      <c r="K115" s="40"/>
      <c r="L115" s="40"/>
      <c r="M115" s="40"/>
      <c r="N115" s="39">
        <f>500000</f>
        <v>500000</v>
      </c>
      <c r="O115" s="39"/>
    </row>
    <row r="116" spans="1:15" s="1" customFormat="1" ht="13.5" customHeight="1">
      <c r="A116" s="35" t="s">
        <v>171</v>
      </c>
      <c r="B116" s="35"/>
      <c r="C116" s="35"/>
      <c r="D116" s="35"/>
      <c r="E116" s="35"/>
      <c r="F116" s="35"/>
      <c r="G116" s="36" t="s">
        <v>83</v>
      </c>
      <c r="H116" s="36" t="s">
        <v>172</v>
      </c>
      <c r="I116" s="37">
        <f>2278000</f>
        <v>2278000</v>
      </c>
      <c r="J116" s="38">
        <f>1139000</f>
        <v>1139000</v>
      </c>
      <c r="K116" s="38"/>
      <c r="L116" s="38"/>
      <c r="M116" s="38"/>
      <c r="N116" s="39">
        <f>1139000</f>
        <v>1139000</v>
      </c>
      <c r="O116" s="39"/>
    </row>
    <row r="117" spans="1:15" s="1" customFormat="1" ht="13.5" customHeight="1">
      <c r="A117" s="35" t="s">
        <v>171</v>
      </c>
      <c r="B117" s="35"/>
      <c r="C117" s="35"/>
      <c r="D117" s="35"/>
      <c r="E117" s="35"/>
      <c r="F117" s="35"/>
      <c r="G117" s="36" t="s">
        <v>83</v>
      </c>
      <c r="H117" s="36" t="s">
        <v>173</v>
      </c>
      <c r="I117" s="37">
        <f>94000</f>
        <v>94000</v>
      </c>
      <c r="J117" s="38">
        <f>94000</f>
        <v>94000</v>
      </c>
      <c r="K117" s="38"/>
      <c r="L117" s="38"/>
      <c r="M117" s="38"/>
      <c r="N117" s="39">
        <f>0</f>
        <v>0</v>
      </c>
      <c r="O117" s="39"/>
    </row>
    <row r="118" spans="1:15" s="1" customFormat="1" ht="13.5" customHeight="1">
      <c r="A118" s="35" t="s">
        <v>104</v>
      </c>
      <c r="B118" s="35"/>
      <c r="C118" s="35"/>
      <c r="D118" s="35"/>
      <c r="E118" s="35"/>
      <c r="F118" s="35"/>
      <c r="G118" s="36" t="s">
        <v>83</v>
      </c>
      <c r="H118" s="36" t="s">
        <v>174</v>
      </c>
      <c r="I118" s="37">
        <f>40000</f>
        <v>40000</v>
      </c>
      <c r="J118" s="40" t="s">
        <v>65</v>
      </c>
      <c r="K118" s="40"/>
      <c r="L118" s="40"/>
      <c r="M118" s="40"/>
      <c r="N118" s="39">
        <f>40000</f>
        <v>40000</v>
      </c>
      <c r="O118" s="39"/>
    </row>
    <row r="119" spans="1:15" s="1" customFormat="1" ht="13.5" customHeight="1">
      <c r="A119" s="35" t="s">
        <v>171</v>
      </c>
      <c r="B119" s="35"/>
      <c r="C119" s="35"/>
      <c r="D119" s="35"/>
      <c r="E119" s="35"/>
      <c r="F119" s="35"/>
      <c r="G119" s="36" t="s">
        <v>83</v>
      </c>
      <c r="H119" s="36" t="s">
        <v>175</v>
      </c>
      <c r="I119" s="37">
        <f>6211600</f>
        <v>6211600</v>
      </c>
      <c r="J119" s="38">
        <f>2090000</f>
        <v>2090000</v>
      </c>
      <c r="K119" s="38"/>
      <c r="L119" s="38"/>
      <c r="M119" s="38"/>
      <c r="N119" s="39">
        <f>4121600</f>
        <v>4121600</v>
      </c>
      <c r="O119" s="39"/>
    </row>
    <row r="120" spans="1:15" s="1" customFormat="1" ht="13.5" customHeight="1">
      <c r="A120" s="35" t="s">
        <v>171</v>
      </c>
      <c r="B120" s="35"/>
      <c r="C120" s="35"/>
      <c r="D120" s="35"/>
      <c r="E120" s="35"/>
      <c r="F120" s="35"/>
      <c r="G120" s="36" t="s">
        <v>83</v>
      </c>
      <c r="H120" s="36" t="s">
        <v>176</v>
      </c>
      <c r="I120" s="37">
        <f>567900</f>
        <v>567900</v>
      </c>
      <c r="J120" s="38">
        <f>171000</f>
        <v>171000</v>
      </c>
      <c r="K120" s="38"/>
      <c r="L120" s="38"/>
      <c r="M120" s="38"/>
      <c r="N120" s="39">
        <f>396900</f>
        <v>396900</v>
      </c>
      <c r="O120" s="39"/>
    </row>
    <row r="121" spans="1:15" s="1" customFormat="1" ht="24" customHeight="1">
      <c r="A121" s="35" t="s">
        <v>177</v>
      </c>
      <c r="B121" s="35"/>
      <c r="C121" s="35"/>
      <c r="D121" s="35"/>
      <c r="E121" s="35"/>
      <c r="F121" s="35"/>
      <c r="G121" s="36" t="s">
        <v>83</v>
      </c>
      <c r="H121" s="36" t="s">
        <v>178</v>
      </c>
      <c r="I121" s="37">
        <f>150000</f>
        <v>150000</v>
      </c>
      <c r="J121" s="38">
        <f>18000</f>
        <v>18000</v>
      </c>
      <c r="K121" s="38"/>
      <c r="L121" s="38"/>
      <c r="M121" s="38"/>
      <c r="N121" s="39">
        <f>132000</f>
        <v>132000</v>
      </c>
      <c r="O121" s="39"/>
    </row>
    <row r="122" spans="1:15" s="1" customFormat="1" ht="13.5" customHeight="1">
      <c r="A122" s="35" t="s">
        <v>96</v>
      </c>
      <c r="B122" s="35"/>
      <c r="C122" s="35"/>
      <c r="D122" s="35"/>
      <c r="E122" s="35"/>
      <c r="F122" s="35"/>
      <c r="G122" s="36" t="s">
        <v>83</v>
      </c>
      <c r="H122" s="36" t="s">
        <v>179</v>
      </c>
      <c r="I122" s="37">
        <f>16000</f>
        <v>16000</v>
      </c>
      <c r="J122" s="38">
        <f>15300</f>
        <v>15300</v>
      </c>
      <c r="K122" s="38"/>
      <c r="L122" s="38"/>
      <c r="M122" s="38"/>
      <c r="N122" s="39">
        <f>700</f>
        <v>700</v>
      </c>
      <c r="O122" s="39"/>
    </row>
    <row r="123" spans="1:15" s="1" customFormat="1" ht="13.5" customHeight="1">
      <c r="A123" s="35" t="s">
        <v>111</v>
      </c>
      <c r="B123" s="35"/>
      <c r="C123" s="35"/>
      <c r="D123" s="35"/>
      <c r="E123" s="35"/>
      <c r="F123" s="35"/>
      <c r="G123" s="36" t="s">
        <v>83</v>
      </c>
      <c r="H123" s="36" t="s">
        <v>180</v>
      </c>
      <c r="I123" s="37">
        <f>9000</f>
        <v>9000</v>
      </c>
      <c r="J123" s="40" t="s">
        <v>65</v>
      </c>
      <c r="K123" s="40"/>
      <c r="L123" s="40"/>
      <c r="M123" s="40"/>
      <c r="N123" s="39">
        <f>9000</f>
        <v>9000</v>
      </c>
      <c r="O123" s="39"/>
    </row>
    <row r="124" spans="1:15" s="1" customFormat="1" ht="24" customHeight="1">
      <c r="A124" s="35" t="s">
        <v>181</v>
      </c>
      <c r="B124" s="35"/>
      <c r="C124" s="35"/>
      <c r="D124" s="35"/>
      <c r="E124" s="35"/>
      <c r="F124" s="35"/>
      <c r="G124" s="36" t="s">
        <v>83</v>
      </c>
      <c r="H124" s="36" t="s">
        <v>182</v>
      </c>
      <c r="I124" s="37">
        <f>30000</f>
        <v>30000</v>
      </c>
      <c r="J124" s="40" t="s">
        <v>65</v>
      </c>
      <c r="K124" s="40"/>
      <c r="L124" s="40"/>
      <c r="M124" s="40"/>
      <c r="N124" s="39">
        <f>30000</f>
        <v>30000</v>
      </c>
      <c r="O124" s="39"/>
    </row>
    <row r="125" spans="1:15" s="1" customFormat="1" ht="13.5" customHeight="1">
      <c r="A125" s="35" t="s">
        <v>100</v>
      </c>
      <c r="B125" s="35"/>
      <c r="C125" s="35"/>
      <c r="D125" s="35"/>
      <c r="E125" s="35"/>
      <c r="F125" s="35"/>
      <c r="G125" s="36" t="s">
        <v>83</v>
      </c>
      <c r="H125" s="36" t="s">
        <v>183</v>
      </c>
      <c r="I125" s="37">
        <f>20000</f>
        <v>20000</v>
      </c>
      <c r="J125" s="38">
        <f>12000</f>
        <v>12000</v>
      </c>
      <c r="K125" s="38"/>
      <c r="L125" s="38"/>
      <c r="M125" s="38"/>
      <c r="N125" s="39">
        <f>8000</f>
        <v>8000</v>
      </c>
      <c r="O125" s="39"/>
    </row>
    <row r="126" spans="1:15" s="1" customFormat="1" ht="13.5" customHeight="1">
      <c r="A126" s="35" t="s">
        <v>111</v>
      </c>
      <c r="B126" s="35"/>
      <c r="C126" s="35"/>
      <c r="D126" s="35"/>
      <c r="E126" s="35"/>
      <c r="F126" s="35"/>
      <c r="G126" s="36" t="s">
        <v>83</v>
      </c>
      <c r="H126" s="36" t="s">
        <v>184</v>
      </c>
      <c r="I126" s="37">
        <f>48000</f>
        <v>48000</v>
      </c>
      <c r="J126" s="40" t="s">
        <v>65</v>
      </c>
      <c r="K126" s="40"/>
      <c r="L126" s="40"/>
      <c r="M126" s="40"/>
      <c r="N126" s="39">
        <f>48000</f>
        <v>48000</v>
      </c>
      <c r="O126" s="39"/>
    </row>
    <row r="127" spans="1:15" s="1" customFormat="1" ht="13.5" customHeight="1">
      <c r="A127" s="35" t="s">
        <v>98</v>
      </c>
      <c r="B127" s="35"/>
      <c r="C127" s="35"/>
      <c r="D127" s="35"/>
      <c r="E127" s="35"/>
      <c r="F127" s="35"/>
      <c r="G127" s="36" t="s">
        <v>83</v>
      </c>
      <c r="H127" s="36" t="s">
        <v>185</v>
      </c>
      <c r="I127" s="37">
        <f>82000</f>
        <v>82000</v>
      </c>
      <c r="J127" s="40" t="s">
        <v>65</v>
      </c>
      <c r="K127" s="40"/>
      <c r="L127" s="40"/>
      <c r="M127" s="40"/>
      <c r="N127" s="39">
        <f>82000</f>
        <v>82000</v>
      </c>
      <c r="O127" s="39"/>
    </row>
    <row r="128" spans="1:15" s="1" customFormat="1" ht="15" customHeight="1">
      <c r="A128" s="41" t="s">
        <v>186</v>
      </c>
      <c r="B128" s="41"/>
      <c r="C128" s="41"/>
      <c r="D128" s="41"/>
      <c r="E128" s="41"/>
      <c r="F128" s="41"/>
      <c r="G128" s="42" t="s">
        <v>187</v>
      </c>
      <c r="H128" s="42" t="s">
        <v>36</v>
      </c>
      <c r="I128" s="43">
        <f>-18035653.15</f>
        <v>-18035653.15</v>
      </c>
      <c r="J128" s="44">
        <f>2883039.2</f>
        <v>2883039.2</v>
      </c>
      <c r="K128" s="44"/>
      <c r="L128" s="44"/>
      <c r="M128" s="44"/>
      <c r="N128" s="45" t="s">
        <v>36</v>
      </c>
      <c r="O128" s="45"/>
    </row>
    <row r="129" spans="1:15" s="1" customFormat="1" ht="13.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s="1" customFormat="1" ht="13.5" customHeight="1">
      <c r="A130" s="12" t="s">
        <v>188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s="1" customFormat="1" ht="45.75" customHeight="1">
      <c r="A131" s="13" t="s">
        <v>22</v>
      </c>
      <c r="B131" s="13"/>
      <c r="C131" s="13"/>
      <c r="D131" s="13"/>
      <c r="E131" s="13"/>
      <c r="F131" s="13"/>
      <c r="G131" s="14" t="s">
        <v>23</v>
      </c>
      <c r="H131" s="14" t="s">
        <v>189</v>
      </c>
      <c r="I131" s="15" t="s">
        <v>25</v>
      </c>
      <c r="J131" s="16" t="s">
        <v>26</v>
      </c>
      <c r="K131" s="16"/>
      <c r="L131" s="16"/>
      <c r="M131" s="16"/>
      <c r="N131" s="17" t="s">
        <v>27</v>
      </c>
      <c r="O131" s="17"/>
    </row>
    <row r="132" spans="1:15" s="1" customFormat="1" ht="12.75" customHeight="1">
      <c r="A132" s="18" t="s">
        <v>28</v>
      </c>
      <c r="B132" s="18"/>
      <c r="C132" s="18"/>
      <c r="D132" s="18"/>
      <c r="E132" s="18"/>
      <c r="F132" s="18"/>
      <c r="G132" s="19" t="s">
        <v>29</v>
      </c>
      <c r="H132" s="19" t="s">
        <v>30</v>
      </c>
      <c r="I132" s="20" t="s">
        <v>31</v>
      </c>
      <c r="J132" s="21" t="s">
        <v>32</v>
      </c>
      <c r="K132" s="21"/>
      <c r="L132" s="21"/>
      <c r="M132" s="21"/>
      <c r="N132" s="22" t="s">
        <v>33</v>
      </c>
      <c r="O132" s="22"/>
    </row>
    <row r="133" spans="1:15" s="1" customFormat="1" ht="13.5" customHeight="1">
      <c r="A133" s="23" t="s">
        <v>190</v>
      </c>
      <c r="B133" s="23"/>
      <c r="C133" s="23"/>
      <c r="D133" s="23"/>
      <c r="E133" s="23"/>
      <c r="F133" s="23"/>
      <c r="G133" s="24" t="s">
        <v>191</v>
      </c>
      <c r="H133" s="24" t="s">
        <v>36</v>
      </c>
      <c r="I133" s="46">
        <f>18035653.15</f>
        <v>18035653.15</v>
      </c>
      <c r="J133" s="26">
        <f>-2883039.2</f>
        <v>-2883039.2</v>
      </c>
      <c r="K133" s="26"/>
      <c r="L133" s="26"/>
      <c r="M133" s="26"/>
      <c r="N133" s="47">
        <f>20918692.35</f>
        <v>20918692.35</v>
      </c>
      <c r="O133" s="47"/>
    </row>
    <row r="134" spans="1:15" s="1" customFormat="1" ht="13.5" customHeight="1">
      <c r="A134" s="48" t="s">
        <v>192</v>
      </c>
      <c r="B134" s="48"/>
      <c r="C134" s="48"/>
      <c r="D134" s="48"/>
      <c r="E134" s="48"/>
      <c r="F134" s="48"/>
      <c r="G134" s="49" t="s">
        <v>10</v>
      </c>
      <c r="H134" s="49" t="s">
        <v>10</v>
      </c>
      <c r="I134" s="50" t="s">
        <v>10</v>
      </c>
      <c r="J134" s="51" t="s">
        <v>10</v>
      </c>
      <c r="K134" s="51"/>
      <c r="L134" s="51"/>
      <c r="M134" s="51"/>
      <c r="N134" s="52" t="s">
        <v>10</v>
      </c>
      <c r="O134" s="52"/>
    </row>
    <row r="135" spans="1:15" s="1" customFormat="1" ht="13.5" customHeight="1">
      <c r="A135" s="28" t="s">
        <v>193</v>
      </c>
      <c r="B135" s="28"/>
      <c r="C135" s="28"/>
      <c r="D135" s="28"/>
      <c r="E135" s="28"/>
      <c r="F135" s="28"/>
      <c r="G135" s="53" t="s">
        <v>194</v>
      </c>
      <c r="H135" s="29" t="s">
        <v>36</v>
      </c>
      <c r="I135" s="54" t="s">
        <v>65</v>
      </c>
      <c r="J135" s="33" t="s">
        <v>65</v>
      </c>
      <c r="K135" s="33"/>
      <c r="L135" s="33"/>
      <c r="M135" s="33"/>
      <c r="N135" s="55" t="s">
        <v>65</v>
      </c>
      <c r="O135" s="55"/>
    </row>
    <row r="136" spans="1:15" s="1" customFormat="1" ht="13.5" customHeight="1">
      <c r="A136" s="35" t="s">
        <v>10</v>
      </c>
      <c r="B136" s="35"/>
      <c r="C136" s="35"/>
      <c r="D136" s="35"/>
      <c r="E136" s="35"/>
      <c r="F136" s="35"/>
      <c r="G136" s="36" t="s">
        <v>194</v>
      </c>
      <c r="H136" s="36" t="s">
        <v>10</v>
      </c>
      <c r="I136" s="56" t="s">
        <v>65</v>
      </c>
      <c r="J136" s="40" t="s">
        <v>65</v>
      </c>
      <c r="K136" s="40"/>
      <c r="L136" s="40"/>
      <c r="M136" s="40"/>
      <c r="N136" s="57" t="s">
        <v>65</v>
      </c>
      <c r="O136" s="57"/>
    </row>
    <row r="137" spans="1:15" s="1" customFormat="1" ht="0.75" customHeight="1">
      <c r="A137" s="58" t="s">
        <v>10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 s="1" customFormat="1" ht="13.5" customHeight="1">
      <c r="A138" s="35" t="s">
        <v>195</v>
      </c>
      <c r="B138" s="35"/>
      <c r="C138" s="35"/>
      <c r="D138" s="35"/>
      <c r="E138" s="35"/>
      <c r="F138" s="35"/>
      <c r="G138" s="49" t="s">
        <v>196</v>
      </c>
      <c r="H138" s="49" t="s">
        <v>36</v>
      </c>
      <c r="I138" s="50" t="s">
        <v>65</v>
      </c>
      <c r="J138" s="40" t="s">
        <v>65</v>
      </c>
      <c r="K138" s="40"/>
      <c r="L138" s="40"/>
      <c r="M138" s="40"/>
      <c r="N138" s="52" t="s">
        <v>65</v>
      </c>
      <c r="O138" s="52"/>
    </row>
    <row r="139" spans="1:15" s="1" customFormat="1" ht="13.5" customHeight="1">
      <c r="A139" s="35" t="s">
        <v>10</v>
      </c>
      <c r="B139" s="35"/>
      <c r="C139" s="35"/>
      <c r="D139" s="35"/>
      <c r="E139" s="35"/>
      <c r="F139" s="35"/>
      <c r="G139" s="36" t="s">
        <v>196</v>
      </c>
      <c r="H139" s="36" t="s">
        <v>10</v>
      </c>
      <c r="I139" s="56" t="s">
        <v>65</v>
      </c>
      <c r="J139" s="40" t="s">
        <v>65</v>
      </c>
      <c r="K139" s="40"/>
      <c r="L139" s="40"/>
      <c r="M139" s="40"/>
      <c r="N139" s="57" t="s">
        <v>65</v>
      </c>
      <c r="O139" s="57"/>
    </row>
    <row r="140" spans="1:15" s="1" customFormat="1" ht="13.5" customHeight="1">
      <c r="A140" s="35" t="s">
        <v>197</v>
      </c>
      <c r="B140" s="35"/>
      <c r="C140" s="35"/>
      <c r="D140" s="35"/>
      <c r="E140" s="35"/>
      <c r="F140" s="35"/>
      <c r="G140" s="36" t="s">
        <v>198</v>
      </c>
      <c r="H140" s="36" t="s">
        <v>199</v>
      </c>
      <c r="I140" s="59">
        <f>18035653.15</f>
        <v>18035653.15</v>
      </c>
      <c r="J140" s="38">
        <f>-2883039.2</f>
        <v>-2883039.2</v>
      </c>
      <c r="K140" s="38"/>
      <c r="L140" s="38"/>
      <c r="M140" s="38"/>
      <c r="N140" s="60">
        <f>20918692.35</f>
        <v>20918692.35</v>
      </c>
      <c r="O140" s="60"/>
    </row>
    <row r="141" spans="1:15" s="1" customFormat="1" ht="13.5" customHeight="1">
      <c r="A141" s="35" t="s">
        <v>200</v>
      </c>
      <c r="B141" s="35"/>
      <c r="C141" s="35"/>
      <c r="D141" s="35"/>
      <c r="E141" s="35"/>
      <c r="F141" s="35"/>
      <c r="G141" s="36" t="s">
        <v>201</v>
      </c>
      <c r="H141" s="36" t="s">
        <v>202</v>
      </c>
      <c r="I141" s="59">
        <f>-30370986.35</f>
        <v>-30370986.35</v>
      </c>
      <c r="J141" s="38">
        <f>-11896953.58</f>
        <v>-11896953.58</v>
      </c>
      <c r="K141" s="38"/>
      <c r="L141" s="38"/>
      <c r="M141" s="38"/>
      <c r="N141" s="61" t="s">
        <v>36</v>
      </c>
      <c r="O141" s="61"/>
    </row>
    <row r="142" spans="1:15" s="1" customFormat="1" ht="13.5" customHeight="1">
      <c r="A142" s="35" t="s">
        <v>203</v>
      </c>
      <c r="B142" s="35"/>
      <c r="C142" s="35"/>
      <c r="D142" s="35"/>
      <c r="E142" s="35"/>
      <c r="F142" s="35"/>
      <c r="G142" s="36" t="s">
        <v>204</v>
      </c>
      <c r="H142" s="36" t="s">
        <v>205</v>
      </c>
      <c r="I142" s="59">
        <f>48406639.5</f>
        <v>48406639.5</v>
      </c>
      <c r="J142" s="38">
        <f>9013914.38</f>
        <v>9013914.38</v>
      </c>
      <c r="K142" s="38"/>
      <c r="L142" s="38"/>
      <c r="M142" s="38"/>
      <c r="N142" s="61" t="s">
        <v>36</v>
      </c>
      <c r="O142" s="61"/>
    </row>
    <row r="143" spans="1:15" s="1" customFormat="1" ht="13.5" customHeight="1">
      <c r="A143" s="62" t="s">
        <v>10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s="1" customFormat="1" ht="15.75" customHeight="1">
      <c r="A144" s="7" t="s">
        <v>10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s="1" customFormat="1" ht="13.5" customHeight="1">
      <c r="A145" s="63" t="s">
        <v>206</v>
      </c>
      <c r="B145" s="63"/>
      <c r="C145" s="63"/>
      <c r="D145" s="63"/>
      <c r="E145" s="63"/>
      <c r="F145" s="7" t="s">
        <v>10</v>
      </c>
      <c r="G145" s="7"/>
      <c r="H145" s="7"/>
      <c r="I145" s="7"/>
      <c r="J145" s="7"/>
      <c r="K145" s="7"/>
      <c r="L145" s="7"/>
      <c r="M145" s="7"/>
      <c r="N145" s="7"/>
      <c r="O145" s="7"/>
    </row>
    <row r="146" spans="1:15" s="1" customFormat="1" ht="13.5" customHeight="1">
      <c r="A146" s="4" t="s">
        <v>207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</sheetData>
  <sheetProtection/>
  <mergeCells count="410">
    <mergeCell ref="A143:O143"/>
    <mergeCell ref="A144:O144"/>
    <mergeCell ref="A145:E145"/>
    <mergeCell ref="F145:O145"/>
    <mergeCell ref="A146:O146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6:F136"/>
    <mergeCell ref="J136:M136"/>
    <mergeCell ref="N136:O136"/>
    <mergeCell ref="A137:O137"/>
    <mergeCell ref="A138:F138"/>
    <mergeCell ref="J138:M138"/>
    <mergeCell ref="N138:O138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28:F128"/>
    <mergeCell ref="J128:M128"/>
    <mergeCell ref="N128:O128"/>
    <mergeCell ref="A129:O129"/>
    <mergeCell ref="A130:O130"/>
    <mergeCell ref="A131:F131"/>
    <mergeCell ref="J131:M131"/>
    <mergeCell ref="N131:O131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4:O34"/>
    <mergeCell ref="A35:O35"/>
    <mergeCell ref="A36:F36"/>
    <mergeCell ref="J36:M36"/>
    <mergeCell ref="N36:O36"/>
    <mergeCell ref="A37:F37"/>
    <mergeCell ref="J37:M37"/>
    <mergeCell ref="N37:O37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2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2015-12-28T09:34:40Z</dcterms:created>
  <dcterms:modified xsi:type="dcterms:W3CDTF">2015-12-28T09:34:40Z</dcterms:modified>
  <cp:category/>
  <cp:version/>
  <cp:contentType/>
  <cp:contentStatus/>
</cp:coreProperties>
</file>